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-Formation continue\FORMCO_VS\Bilans Peda_Financiers_Copil__Archives + année en cours\0_Archives annees precedentes\2022\2022 ADMINISTRATIF\"/>
    </mc:Choice>
  </mc:AlternateContent>
  <xr:revisionPtr revIDLastSave="0" documentId="13_ncr:1_{731C2414-F27D-4CF2-9BA5-BFEA384972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b formations et vs dès 2008" sheetId="5" r:id="rId1"/>
  </sheets>
  <definedNames>
    <definedName name="_xlnm.Print_Titles" localSheetId="0">'nb formations et vs dès 2008'!$1:$3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62" i="5" l="1"/>
  <c r="AF60" i="5"/>
  <c r="AH62" i="5" l="1"/>
  <c r="AG62" i="5"/>
  <c r="AG63" i="5" s="1"/>
  <c r="AE63" i="5"/>
  <c r="AF62" i="5"/>
  <c r="AC63" i="5"/>
  <c r="AD62" i="5"/>
  <c r="AC62" i="5"/>
  <c r="AB62" i="5"/>
  <c r="AA62" i="5"/>
  <c r="AH42" i="5" l="1"/>
  <c r="AG42" i="5"/>
  <c r="AG40" i="5"/>
  <c r="AH40" i="5"/>
  <c r="AH38" i="5"/>
  <c r="AG38" i="5"/>
  <c r="AH36" i="5"/>
  <c r="AG36" i="5"/>
  <c r="AH34" i="5"/>
  <c r="AG34" i="5"/>
  <c r="AH32" i="5"/>
  <c r="AG32" i="5"/>
  <c r="AH30" i="5"/>
  <c r="AG30" i="5"/>
  <c r="AH28" i="5"/>
  <c r="AG28" i="5"/>
  <c r="AH26" i="5"/>
  <c r="AG26" i="5"/>
  <c r="AH24" i="5"/>
  <c r="AG24" i="5"/>
  <c r="AH22" i="5"/>
  <c r="AG22" i="5"/>
  <c r="AH20" i="5"/>
  <c r="AG20" i="5"/>
  <c r="AH16" i="5"/>
  <c r="AG16" i="5"/>
  <c r="AH14" i="5"/>
  <c r="AG14" i="5"/>
  <c r="AH8" i="5"/>
  <c r="AG8" i="5"/>
  <c r="AH6" i="5"/>
  <c r="AG6" i="5"/>
  <c r="AH4" i="5"/>
  <c r="AG4" i="5"/>
  <c r="AH12" i="5" l="1"/>
  <c r="AG12" i="5"/>
  <c r="Z62" i="5" l="1"/>
  <c r="Y62" i="5"/>
  <c r="AA63" i="5" l="1"/>
  <c r="AG54" i="5"/>
  <c r="AG44" i="5"/>
  <c r="AH54" i="5" l="1"/>
  <c r="AH51" i="5"/>
  <c r="AG51" i="5"/>
  <c r="AH49" i="5"/>
  <c r="AG49" i="5"/>
  <c r="AH48" i="5"/>
  <c r="AG48" i="5"/>
  <c r="AG46" i="5"/>
  <c r="AH46" i="5"/>
  <c r="AH44" i="5"/>
  <c r="AH18" i="5"/>
  <c r="AG18" i="5"/>
  <c r="AG10" i="5"/>
  <c r="AH10" i="5"/>
  <c r="C62" i="5" l="1"/>
  <c r="U62" i="5" l="1"/>
  <c r="AG53" i="5"/>
  <c r="S62" i="5"/>
  <c r="K62" i="5"/>
  <c r="I62" i="5"/>
  <c r="H62" i="5"/>
  <c r="G62" i="5"/>
  <c r="F62" i="5"/>
  <c r="E62" i="5"/>
  <c r="D62" i="5"/>
  <c r="AH53" i="5"/>
  <c r="Z60" i="5" l="1"/>
  <c r="X60" i="5"/>
  <c r="Y63" i="5" l="1"/>
  <c r="W62" i="5"/>
  <c r="X58" i="5" l="1"/>
  <c r="X62" i="5"/>
  <c r="W63" i="5" s="1"/>
  <c r="V62" i="5" l="1"/>
  <c r="V60" i="5"/>
  <c r="V58" i="5"/>
  <c r="S63" i="5" l="1"/>
  <c r="R62" i="5"/>
  <c r="Q62" i="5"/>
  <c r="P62" i="5"/>
  <c r="O62" i="5"/>
  <c r="N62" i="5"/>
  <c r="M62" i="5"/>
  <c r="L62" i="5"/>
  <c r="J62" i="5"/>
  <c r="T60" i="5"/>
  <c r="U63" i="5"/>
  <c r="E63" i="5" l="1"/>
  <c r="Q63" i="5"/>
  <c r="C63" i="5"/>
  <c r="O63" i="5"/>
  <c r="M63" i="5"/>
  <c r="K63" i="5"/>
  <c r="I63" i="5"/>
  <c r="G63" i="5"/>
</calcChain>
</file>

<file path=xl/sharedStrings.xml><?xml version="1.0" encoding="utf-8"?>
<sst xmlns="http://schemas.openxmlformats.org/spreadsheetml/2006/main" count="357" uniqueCount="138">
  <si>
    <t>Intitulé du module de formation</t>
  </si>
  <si>
    <t>VS formés</t>
  </si>
  <si>
    <t>Forma-tions</t>
  </si>
  <si>
    <t>Formations</t>
  </si>
  <si>
    <t xml:space="preserve">VS formés </t>
  </si>
  <si>
    <t xml:space="preserve">manque 1 retour </t>
  </si>
  <si>
    <t>10</t>
  </si>
  <si>
    <t>(+1 annulation)</t>
  </si>
  <si>
    <t>(+2 annulations)</t>
  </si>
  <si>
    <t>(+1annulation)</t>
  </si>
  <si>
    <t>(+2annulations)</t>
  </si>
  <si>
    <t>Le vétérinaire sanitaire et le bien-être en élevage : comprendre et agir</t>
  </si>
  <si>
    <t>Carnivores domestiques : la rage et vous</t>
  </si>
  <si>
    <t>Les visites sanitaires obligatoires pour les animaux de rente</t>
  </si>
  <si>
    <t>(+5 annulations)</t>
  </si>
  <si>
    <t>manque 2 retours</t>
  </si>
  <si>
    <t>(+8 annulations)</t>
  </si>
  <si>
    <t>TOTAL  Formations depuis 2008</t>
  </si>
  <si>
    <t>TOTAL VS  Formés depuis 2008</t>
  </si>
  <si>
    <t>Formations depuis 2008</t>
  </si>
  <si>
    <t>VS  Formés depuis 2008</t>
  </si>
  <si>
    <t>Moyenne VS par formation</t>
  </si>
  <si>
    <t>Année</t>
  </si>
  <si>
    <t>(+4 annulations)</t>
  </si>
  <si>
    <t>237</t>
  </si>
  <si>
    <t>2016
actualisé juillet 2017</t>
  </si>
  <si>
    <t>manque 1 retour</t>
  </si>
  <si>
    <t>185</t>
  </si>
  <si>
    <t>Formations
réalisées</t>
  </si>
  <si>
    <t>Influenza aviaire : biosécurité et surveillance</t>
  </si>
  <si>
    <t>6</t>
  </si>
  <si>
    <t>7</t>
  </si>
  <si>
    <t>9</t>
  </si>
  <si>
    <t>Formations réalisées</t>
  </si>
  <si>
    <t>formations annulées</t>
  </si>
  <si>
    <t>formations démandées</t>
  </si>
  <si>
    <t>VS formés pour les 135 retours</t>
  </si>
  <si>
    <t>TOTAL Formations -VS Formés</t>
  </si>
  <si>
    <t>112</t>
  </si>
  <si>
    <t>11</t>
  </si>
  <si>
    <t>95</t>
  </si>
  <si>
    <t>12</t>
  </si>
  <si>
    <t xml:space="preserve">(+3annulations) </t>
  </si>
  <si>
    <t>(+3annulations)</t>
  </si>
  <si>
    <t>53</t>
  </si>
  <si>
    <t>(+3annulationss)</t>
  </si>
  <si>
    <t>56</t>
  </si>
  <si>
    <t>86</t>
  </si>
  <si>
    <t>0</t>
  </si>
  <si>
    <t>32</t>
  </si>
  <si>
    <t>15</t>
  </si>
  <si>
    <t>190</t>
  </si>
  <si>
    <t>(+4annulations)</t>
  </si>
  <si>
    <t>16</t>
  </si>
  <si>
    <t>VS formés pour les  139 retours</t>
  </si>
  <si>
    <t>Prévention des zoonoses</t>
  </si>
  <si>
    <t>13</t>
  </si>
  <si>
    <t>119</t>
  </si>
  <si>
    <t>116</t>
  </si>
  <si>
    <t xml:space="preserve">(+6annulations) </t>
  </si>
  <si>
    <t>1</t>
  </si>
  <si>
    <t>8</t>
  </si>
  <si>
    <t>40</t>
  </si>
  <si>
    <t>2</t>
  </si>
  <si>
    <t>30</t>
  </si>
  <si>
    <t>manque3 retours</t>
  </si>
  <si>
    <t>14</t>
  </si>
  <si>
    <t>17</t>
  </si>
  <si>
    <t>179</t>
  </si>
  <si>
    <t>4</t>
  </si>
  <si>
    <t>Réalisation pratique de l’intradermotuberculination et interprétation</t>
  </si>
  <si>
    <t>(fussioné tub en 2017)</t>
  </si>
  <si>
    <t>VS formés pour les  126 retours</t>
  </si>
  <si>
    <t>nombre de retours de VS formés manquants</t>
  </si>
  <si>
    <t>Filière équine : Réglementation en matière d'identification et de pharmacie vétérinaire</t>
  </si>
  <si>
    <t>Peste Porcine Africaine : Réalisation pratique de prélèvements de sang sur porcins</t>
  </si>
  <si>
    <t>pas de retours</t>
  </si>
  <si>
    <t>3</t>
  </si>
  <si>
    <t>145</t>
  </si>
  <si>
    <t>87</t>
  </si>
  <si>
    <t xml:space="preserve">(+8annulations) </t>
  </si>
  <si>
    <t>66</t>
  </si>
  <si>
    <t>22</t>
  </si>
  <si>
    <t>Le rôle du vétérinaire dans le devenir d'un animal de boucherie accidenté</t>
  </si>
  <si>
    <t>24</t>
  </si>
  <si>
    <t>VS formés pour les 109 retours</t>
  </si>
  <si>
    <t>(+8annulations)</t>
  </si>
  <si>
    <t>113</t>
  </si>
  <si>
    <t>(+5annulations)</t>
  </si>
  <si>
    <t>57</t>
  </si>
  <si>
    <t xml:space="preserve">(+10annulations) </t>
  </si>
  <si>
    <t>(5 annulations)</t>
  </si>
  <si>
    <t>(+9annulations)</t>
  </si>
  <si>
    <t>70</t>
  </si>
  <si>
    <t>manque 3 retours</t>
  </si>
  <si>
    <t>(+7annulations)</t>
  </si>
  <si>
    <t>manque 2 retous</t>
  </si>
  <si>
    <t>(+6annulations)</t>
  </si>
  <si>
    <t>manque 3 retous</t>
  </si>
  <si>
    <t>manque 5 retous</t>
  </si>
  <si>
    <t>VS formés pour les 65 retours</t>
  </si>
  <si>
    <t>(1 annulation)</t>
  </si>
  <si>
    <t>(6 annulations)</t>
  </si>
  <si>
    <t>54</t>
  </si>
  <si>
    <t>manque 4 retours</t>
  </si>
  <si>
    <t>Gestion de la faune sauvage en cabinet vétérinaire</t>
  </si>
  <si>
    <t>(+10 annulations)</t>
  </si>
  <si>
    <t>La gestion de crise en santé animale le rôle du vétérinaire sanitaire</t>
  </si>
  <si>
    <t>(+12 annulations)</t>
  </si>
  <si>
    <t>Utilisation d’ I-CAD dans le cadre d’importation illégale de carnivores domestiques et de la gestion des animaux mordeurs ou griffeurs.</t>
  </si>
  <si>
    <t>(+31 annulations)</t>
  </si>
  <si>
    <t>(+6 annulations)</t>
  </si>
  <si>
    <t>(+3 annulations)</t>
  </si>
  <si>
    <t>126</t>
  </si>
  <si>
    <t>63</t>
  </si>
  <si>
    <t>Les animaux de ferme en ville</t>
  </si>
  <si>
    <t>69</t>
  </si>
  <si>
    <t>Biosécurité opérationnelle de l'atelier bovin</t>
  </si>
  <si>
    <t>123</t>
  </si>
  <si>
    <t>Le rôle du vétérinaire sanitaire dans les petits élevages avicoles</t>
  </si>
  <si>
    <t>(+2 anulations)</t>
  </si>
  <si>
    <t>Le rôle du vétérinaire sanitaire dans les petits élevages porcins</t>
  </si>
  <si>
    <t>VS formés pour les 92 retours</t>
  </si>
  <si>
    <t>VS formés pour les 120 retours</t>
  </si>
  <si>
    <r>
      <rPr>
        <b/>
        <sz val="32"/>
        <color theme="3"/>
        <rFont val="Marianne"/>
        <family val="3"/>
      </rPr>
      <t>Bilan quantitatif de la formation des vétérinaires sanitaires depuis 2008</t>
    </r>
    <r>
      <rPr>
        <b/>
        <sz val="28"/>
        <color theme="3"/>
        <rFont val="Marianne"/>
        <family val="3"/>
      </rPr>
      <t xml:space="preserve">
</t>
    </r>
    <r>
      <rPr>
        <b/>
        <sz val="20"/>
        <color theme="3"/>
        <rFont val="Marianne"/>
        <family val="3"/>
      </rPr>
      <t>(Actualisation janvier 2023)</t>
    </r>
  </si>
  <si>
    <r>
      <t xml:space="preserve">Les maladies émergentes : vigilance
</t>
    </r>
    <r>
      <rPr>
        <sz val="12"/>
        <color rgb="FFFF0000"/>
        <rFont val="Marianne"/>
        <family val="3"/>
      </rPr>
      <t>(refonte et nouvel intitulé en 2017)</t>
    </r>
  </si>
  <si>
    <r>
      <t xml:space="preserve">Contrôle de la tuberculose bovine : rôles du VS
</t>
    </r>
    <r>
      <rPr>
        <sz val="12"/>
        <color rgb="FFFF0000"/>
        <rFont val="Marianne"/>
        <family val="3"/>
      </rPr>
      <t>(refonte en 2017)</t>
    </r>
  </si>
  <si>
    <r>
      <t xml:space="preserve">Lutte contre l'antibiorésistance 
</t>
    </r>
    <r>
      <rPr>
        <sz val="12"/>
        <color rgb="FFFF0000"/>
        <rFont val="Marianne"/>
        <family val="3"/>
      </rPr>
      <t xml:space="preserve"> (refonte et nouvel intitulé en 2017)</t>
    </r>
  </si>
  <si>
    <r>
      <rPr>
        <sz val="10"/>
        <rFont val="Marianne"/>
        <family val="3"/>
      </rPr>
      <t>Pharmacie vétérinaire : gestion pratique du médicament</t>
    </r>
    <r>
      <rPr>
        <b/>
        <sz val="12"/>
        <rFont val="Marianne"/>
        <family val="3"/>
      </rPr>
      <t xml:space="preserve">
</t>
    </r>
    <r>
      <rPr>
        <sz val="11"/>
        <color rgb="FFFF0000"/>
        <rFont val="Marianne"/>
        <family val="3"/>
      </rPr>
      <t>(refonte en 2017, nouvel intitulé en 2019)</t>
    </r>
    <r>
      <rPr>
        <sz val="12"/>
        <color rgb="FFFF0000"/>
        <rFont val="Marianne"/>
        <family val="3"/>
      </rPr>
      <t xml:space="preserve">
</t>
    </r>
    <r>
      <rPr>
        <b/>
        <sz val="12"/>
        <rFont val="Marianne"/>
        <family val="3"/>
      </rPr>
      <t>Bien prescrire et bien délivrer le médicament vétérinaire</t>
    </r>
  </si>
  <si>
    <r>
      <t xml:space="preserve">De la détection au retour d'information : le VS au cœur de la surveillance épidémiologique 
</t>
    </r>
    <r>
      <rPr>
        <b/>
        <sz val="12"/>
        <color rgb="FFFF0000"/>
        <rFont val="Marianne"/>
        <family val="3"/>
      </rPr>
      <t>(supprimé en 2019)</t>
    </r>
  </si>
  <si>
    <r>
      <t xml:space="preserve">Surveillance des avortements de ruminants
</t>
    </r>
    <r>
      <rPr>
        <b/>
        <sz val="12"/>
        <color rgb="FFFF0000"/>
        <rFont val="Marianne"/>
        <family val="3"/>
      </rPr>
      <t>(supprimé en 2019)</t>
    </r>
  </si>
  <si>
    <r>
      <t xml:space="preserve">Le vétérinaire sanitaire : de la santé animale à la santé publique vétérinaire
</t>
    </r>
    <r>
      <rPr>
        <sz val="12"/>
        <color rgb="FFFF0000"/>
        <rFont val="Marianne"/>
        <family val="3"/>
      </rPr>
      <t>(supprimé en 2015)</t>
    </r>
  </si>
  <si>
    <r>
      <t xml:space="preserve">Infections à salmonelles en filières volailles (ponte et chair) 
</t>
    </r>
    <r>
      <rPr>
        <b/>
        <sz val="12"/>
        <color rgb="FFFF0000"/>
        <rFont val="Marianne"/>
        <family val="3"/>
      </rPr>
      <t>(supprimé en 2016)</t>
    </r>
  </si>
  <si>
    <r>
      <t xml:space="preserve">Comment reconnaître une maladie réputée contagieuse en élevage
 de porcs ? 
</t>
    </r>
    <r>
      <rPr>
        <sz val="12"/>
        <color rgb="FFFF0000"/>
        <rFont val="Marianne"/>
        <family val="3"/>
      </rPr>
      <t>(supprimé en 2015)</t>
    </r>
  </si>
  <si>
    <r>
      <t xml:space="preserve">Quelques bases épidémiologiques nécessaires au choix d'un test en fonction d'un objectif
</t>
    </r>
    <r>
      <rPr>
        <sz val="12"/>
        <color rgb="FFFF0000"/>
        <rFont val="Marianne"/>
        <family val="3"/>
      </rPr>
      <t>(supprimé en 2016)</t>
    </r>
  </si>
  <si>
    <r>
      <t xml:space="preserve">Prélèvements et autopsie des volailles fermières 
</t>
    </r>
    <r>
      <rPr>
        <b/>
        <sz val="12"/>
        <color rgb="FFFF0000"/>
        <rFont val="Marianne"/>
        <family val="3"/>
      </rPr>
      <t>(supprimé en 2019/remis au catalogue en 2022)</t>
    </r>
  </si>
  <si>
    <t>(+9 annulations)</t>
  </si>
  <si>
    <t>(+1 annulations)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</si>
</sst>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2"/>
      <color theme="1"/>
      <name val="Marianne"/>
      <family val="3"/>
    </font>
    <font>
      <b/>
      <sz val="20"/>
      <color theme="3"/>
      <name val="Marianne"/>
      <family val="3"/>
    </font>
    <font>
      <b/>
      <sz val="28"/>
      <color theme="3"/>
      <name val="Marianne"/>
      <family val="3"/>
    </font>
    <font>
      <b/>
      <sz val="32"/>
      <color theme="3"/>
      <name val="Marianne"/>
      <family val="3"/>
    </font>
    <font>
      <sz val="11"/>
      <color theme="1"/>
      <name val="Marianne"/>
      <family val="3"/>
    </font>
    <font>
      <b/>
      <sz val="10"/>
      <color rgb="FFFFFFFF"/>
      <name val="Marianne"/>
      <family val="3"/>
    </font>
    <font>
      <b/>
      <sz val="14"/>
      <color rgb="FFFFFFFF"/>
      <name val="Marianne"/>
      <family val="3"/>
    </font>
    <font>
      <b/>
      <sz val="12"/>
      <color rgb="FFFFFFFF"/>
      <name val="Marianne"/>
      <family val="3"/>
    </font>
    <font>
      <b/>
      <sz val="12"/>
      <name val="Marianne"/>
      <family val="3"/>
    </font>
    <font>
      <sz val="12"/>
      <color theme="1"/>
      <name val="Marianne"/>
      <family val="3"/>
    </font>
    <font>
      <b/>
      <sz val="12"/>
      <color theme="3"/>
      <name val="Marianne"/>
      <family val="3"/>
    </font>
    <font>
      <sz val="12"/>
      <color rgb="FFFF0000"/>
      <name val="Marianne"/>
      <family val="3"/>
    </font>
    <font>
      <sz val="10"/>
      <name val="Marianne"/>
      <family val="3"/>
    </font>
    <font>
      <sz val="11"/>
      <color rgb="FFFF0000"/>
      <name val="Marianne"/>
      <family val="3"/>
    </font>
    <font>
      <b/>
      <sz val="12"/>
      <color rgb="FFFF0000"/>
      <name val="Marianne"/>
      <family val="3"/>
    </font>
    <font>
      <b/>
      <sz val="12"/>
      <color theme="0"/>
      <name val="Marianne"/>
      <family val="3"/>
    </font>
    <font>
      <b/>
      <u/>
      <sz val="12"/>
      <color theme="3" tint="-0.249977111117893"/>
      <name val="Marianne"/>
      <family val="3"/>
    </font>
    <font>
      <b/>
      <u/>
      <sz val="12"/>
      <color theme="7" tint="-0.499984740745262"/>
      <name val="Marianne"/>
      <family val="3"/>
    </font>
    <font>
      <sz val="12"/>
      <name val="Marianne"/>
      <family val="3"/>
    </font>
    <font>
      <sz val="11"/>
      <color theme="0"/>
      <name val="Marianne"/>
      <family val="3"/>
    </font>
  </fonts>
  <fills count="10">
    <fill>
      <patternFill patternType="none"/>
    </fill>
    <fill>
      <patternFill patternType="gray125"/>
    </fill>
    <fill>
      <patternFill patternType="solid">
        <fgColor rgb="FF8064A2"/>
        <bgColor indexed="64"/>
      </patternFill>
    </fill>
    <fill>
      <patternFill patternType="solid">
        <fgColor rgb="FF7A5EA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34998626667073579"/>
      </left>
      <right/>
      <top style="thin">
        <color indexed="64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indexed="64"/>
      </top>
      <bottom style="medium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34998626667073579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34998626667073579"/>
      </top>
      <bottom style="thin">
        <color indexed="64"/>
      </bottom>
      <diagonal/>
    </border>
    <border>
      <left style="medium">
        <color theme="0" tint="-0.34998626667073579"/>
      </left>
      <right/>
      <top style="thin">
        <color indexed="64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34998626667073579"/>
      </left>
      <right style="medium">
        <color theme="0" tint="-0.499984740745262"/>
      </right>
      <top/>
      <bottom/>
      <diagonal/>
    </border>
    <border>
      <left style="medium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horizontal="center" vertical="center"/>
    </xf>
    <xf numFmtId="0" fontId="2" fillId="5" borderId="24" xfId="0" applyFont="1" applyFill="1" applyBorder="1" applyAlignment="1">
      <alignment horizontal="center" vertical="center" wrapText="1" readingOrder="1"/>
    </xf>
    <xf numFmtId="0" fontId="2" fillId="5" borderId="43" xfId="0" applyFont="1" applyFill="1" applyBorder="1" applyAlignment="1">
      <alignment horizontal="center" vertical="center" wrapText="1" readingOrder="1"/>
    </xf>
    <xf numFmtId="0" fontId="2" fillId="5" borderId="44" xfId="0" applyFont="1" applyFill="1" applyBorder="1" applyAlignment="1">
      <alignment horizontal="center" vertical="center" wrapText="1" readingOrder="1"/>
    </xf>
    <xf numFmtId="0" fontId="3" fillId="5" borderId="38" xfId="0" applyFont="1" applyFill="1" applyBorder="1" applyAlignment="1">
      <alignment horizontal="center" vertical="center" wrapText="1" readingOrder="1"/>
    </xf>
    <xf numFmtId="0" fontId="3" fillId="5" borderId="39" xfId="0" applyFont="1" applyFill="1" applyBorder="1" applyAlignment="1">
      <alignment horizontal="center" vertical="center" wrapText="1" readingOrder="1"/>
    </xf>
    <xf numFmtId="0" fontId="3" fillId="5" borderId="40" xfId="0" applyFont="1" applyFill="1" applyBorder="1" applyAlignment="1">
      <alignment horizontal="center" vertical="center" wrapText="1" readingOrder="1"/>
    </xf>
    <xf numFmtId="0" fontId="2" fillId="5" borderId="38" xfId="0" applyFont="1" applyFill="1" applyBorder="1" applyAlignment="1">
      <alignment horizontal="center" vertical="center" readingOrder="1"/>
    </xf>
    <xf numFmtId="0" fontId="2" fillId="5" borderId="39" xfId="0" applyFont="1" applyFill="1" applyBorder="1" applyAlignment="1">
      <alignment horizontal="center" vertical="center" readingOrder="1"/>
    </xf>
    <xf numFmtId="0" fontId="2" fillId="5" borderId="23" xfId="0" applyFont="1" applyFill="1" applyBorder="1" applyAlignment="1">
      <alignment horizontal="center" vertical="center" readingOrder="1"/>
    </xf>
    <xf numFmtId="0" fontId="5" fillId="0" borderId="0" xfId="0" applyFont="1"/>
    <xf numFmtId="0" fontId="6" fillId="2" borderId="1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0" fontId="1" fillId="0" borderId="2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0" fillId="0" borderId="0" xfId="0" applyFont="1"/>
    <xf numFmtId="49" fontId="10" fillId="0" borderId="2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/>
    <xf numFmtId="0" fontId="1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3" fontId="11" fillId="0" borderId="46" xfId="0" applyNumberFormat="1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3" fontId="1" fillId="0" borderId="50" xfId="0" applyNumberFormat="1" applyFont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2" fontId="10" fillId="0" borderId="0" xfId="0" applyNumberFormat="1" applyFont="1"/>
    <xf numFmtId="3" fontId="11" fillId="0" borderId="13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center" vertical="center"/>
    </xf>
    <xf numFmtId="0" fontId="16" fillId="8" borderId="15" xfId="0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6" fillId="8" borderId="7" xfId="0" applyFont="1" applyFill="1" applyBorder="1" applyAlignment="1">
      <alignment horizontal="center" vertical="center"/>
    </xf>
    <xf numFmtId="0" fontId="16" fillId="8" borderId="32" xfId="0" applyFont="1" applyFill="1" applyBorder="1" applyAlignment="1">
      <alignment horizontal="center" vertical="center"/>
    </xf>
    <xf numFmtId="0" fontId="16" fillId="8" borderId="47" xfId="0" applyFont="1" applyFill="1" applyBorder="1" applyAlignment="1">
      <alignment horizontal="center" vertical="center"/>
    </xf>
    <xf numFmtId="0" fontId="17" fillId="9" borderId="35" xfId="0" applyFont="1" applyFill="1" applyBorder="1" applyAlignment="1">
      <alignment horizontal="center" vertical="center" wrapText="1"/>
    </xf>
    <xf numFmtId="0" fontId="18" fillId="9" borderId="19" xfId="0" applyFont="1" applyFill="1" applyBorder="1" applyAlignment="1">
      <alignment horizontal="center" vertical="center" wrapText="1"/>
    </xf>
    <xf numFmtId="3" fontId="10" fillId="0" borderId="0" xfId="0" applyNumberFormat="1" applyFont="1"/>
    <xf numFmtId="0" fontId="8" fillId="2" borderId="19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7" fillId="9" borderId="36" xfId="0" applyFont="1" applyFill="1" applyBorder="1" applyAlignment="1">
      <alignment horizontal="center" vertical="center" wrapText="1"/>
    </xf>
    <xf numFmtId="0" fontId="18" fillId="9" borderId="2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19" fillId="0" borderId="30" xfId="0" applyFont="1" applyBorder="1" applyAlignment="1">
      <alignment horizontal="center" vertical="center" wrapText="1"/>
    </xf>
    <xf numFmtId="49" fontId="19" fillId="0" borderId="34" xfId="0" applyNumberFormat="1" applyFont="1" applyBorder="1" applyAlignment="1">
      <alignment horizontal="center" vertical="center" wrapText="1"/>
    </xf>
    <xf numFmtId="3" fontId="19" fillId="0" borderId="34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1" fontId="8" fillId="8" borderId="1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justify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17" fillId="9" borderId="37" xfId="0" applyFont="1" applyFill="1" applyBorder="1" applyAlignment="1">
      <alignment horizontal="center" vertical="center" wrapText="1"/>
    </xf>
    <xf numFmtId="0" fontId="18" fillId="9" borderId="2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1" fontId="16" fillId="8" borderId="1" xfId="0" applyNumberFormat="1" applyFont="1" applyFill="1" applyBorder="1" applyAlignment="1">
      <alignment horizontal="center" vertical="center" wrapText="1"/>
    </xf>
    <xf numFmtId="3" fontId="15" fillId="9" borderId="1" xfId="0" applyNumberFormat="1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2" fontId="8" fillId="8" borderId="15" xfId="0" applyNumberFormat="1" applyFont="1" applyFill="1" applyBorder="1" applyAlignment="1">
      <alignment horizontal="center" vertical="center" wrapText="1"/>
    </xf>
    <xf numFmtId="2" fontId="8" fillId="8" borderId="16" xfId="0" applyNumberFormat="1" applyFont="1" applyFill="1" applyBorder="1" applyAlignment="1">
      <alignment horizontal="center" vertical="center" wrapText="1"/>
    </xf>
    <xf numFmtId="2" fontId="8" fillId="8" borderId="22" xfId="0" applyNumberFormat="1" applyFont="1" applyFill="1" applyBorder="1" applyAlignment="1">
      <alignment horizontal="center" vertical="center" wrapText="1"/>
    </xf>
    <xf numFmtId="2" fontId="8" fillId="8" borderId="23" xfId="0" applyNumberFormat="1" applyFont="1" applyFill="1" applyBorder="1" applyAlignment="1">
      <alignment horizontal="center" vertical="center" wrapText="1"/>
    </xf>
    <xf numFmtId="4" fontId="15" fillId="9" borderId="15" xfId="0" applyNumberFormat="1" applyFont="1" applyFill="1" applyBorder="1" applyAlignment="1">
      <alignment horizontal="center" vertical="center" wrapText="1"/>
    </xf>
    <xf numFmtId="4" fontId="15" fillId="9" borderId="16" xfId="0" applyNumberFormat="1" applyFont="1" applyFill="1" applyBorder="1" applyAlignment="1">
      <alignment horizontal="center" vertical="center" wrapText="1"/>
    </xf>
    <xf numFmtId="3" fontId="5" fillId="0" borderId="0" xfId="0" applyNumberFormat="1" applyFont="1"/>
    <xf numFmtId="0" fontId="2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130900</xdr:colOff>
      <xdr:row>0</xdr:row>
      <xdr:rowOff>621022</xdr:rowOff>
    </xdr:from>
    <xdr:to>
      <xdr:col>4</xdr:col>
      <xdr:colOff>168128</xdr:colOff>
      <xdr:row>0</xdr:row>
      <xdr:rowOff>1555750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0650" y="621022"/>
          <a:ext cx="4005978" cy="934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537645</xdr:colOff>
      <xdr:row>0</xdr:row>
      <xdr:rowOff>628650</xdr:rowOff>
    </xdr:from>
    <xdr:to>
      <xdr:col>32</xdr:col>
      <xdr:colOff>916212</xdr:colOff>
      <xdr:row>0</xdr:row>
      <xdr:rowOff>1364796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63795" y="628650"/>
          <a:ext cx="3998067" cy="73614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83820</xdr:colOff>
      <xdr:row>0</xdr:row>
      <xdr:rowOff>15240</xdr:rowOff>
    </xdr:from>
    <xdr:to>
      <xdr:col>1</xdr:col>
      <xdr:colOff>2590800</xdr:colOff>
      <xdr:row>0</xdr:row>
      <xdr:rowOff>1973580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632460" y="15240"/>
          <a:ext cx="2506980" cy="1958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71"/>
  <sheetViews>
    <sheetView showGridLines="0" tabSelected="1" topLeftCell="A52" zoomScale="70" zoomScaleNormal="70" workbookViewId="0">
      <selection activeCell="AE63" sqref="AE63:AF63"/>
    </sheetView>
  </sheetViews>
  <sheetFormatPr baseColWidth="10" defaultRowHeight="15.75" x14ac:dyDescent="0.25"/>
  <cols>
    <col min="1" max="1" width="8" style="1" customWidth="1"/>
    <col min="2" max="2" width="40.42578125" style="11" customWidth="1"/>
    <col min="3" max="17" width="9.42578125" style="11" hidden="1" customWidth="1"/>
    <col min="18" max="18" width="9" style="11" hidden="1" customWidth="1"/>
    <col min="19" max="19" width="16.5703125" style="11" hidden="1" customWidth="1"/>
    <col min="20" max="20" width="10.5703125" style="11" hidden="1" customWidth="1"/>
    <col min="21" max="21" width="16.5703125" style="11" customWidth="1"/>
    <col min="22" max="22" width="10.5703125" style="11" customWidth="1"/>
    <col min="23" max="23" width="16.5703125" style="11" customWidth="1"/>
    <col min="24" max="24" width="10.5703125" style="11" customWidth="1"/>
    <col min="25" max="25" width="16.5703125" style="11" customWidth="1"/>
    <col min="26" max="26" width="10.5703125" style="11" customWidth="1"/>
    <col min="27" max="27" width="16.5703125" style="11" customWidth="1"/>
    <col min="28" max="28" width="10.5703125" style="11" customWidth="1"/>
    <col min="29" max="29" width="15.28515625" style="11" customWidth="1"/>
    <col min="30" max="30" width="10.5703125" style="11" customWidth="1"/>
    <col min="31" max="31" width="14.42578125" style="11" customWidth="1"/>
    <col min="32" max="32" width="10.5703125" style="11" customWidth="1"/>
    <col min="33" max="33" width="19.7109375" style="11" customWidth="1"/>
    <col min="34" max="34" width="16.85546875" style="11" customWidth="1"/>
    <col min="35" max="35" width="24.85546875" style="11" customWidth="1"/>
    <col min="36" max="36" width="11.42578125" style="11"/>
    <col min="37" max="37" width="11.42578125" style="11" customWidth="1"/>
    <col min="38" max="16384" width="11.42578125" style="11"/>
  </cols>
  <sheetData>
    <row r="1" spans="1:35" ht="160.5" customHeight="1" thickBot="1" x14ac:dyDescent="0.3">
      <c r="B1" s="2"/>
      <c r="C1" s="3"/>
      <c r="D1" s="4"/>
      <c r="E1" s="5" t="s">
        <v>124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10"/>
    </row>
    <row r="2" spans="1:35" ht="29.25" customHeight="1" thickBot="1" x14ac:dyDescent="0.3">
      <c r="B2" s="12" t="s">
        <v>0</v>
      </c>
      <c r="C2" s="13">
        <v>2008</v>
      </c>
      <c r="D2" s="14"/>
      <c r="E2" s="13">
        <v>2009</v>
      </c>
      <c r="F2" s="14"/>
      <c r="G2" s="13">
        <v>2010</v>
      </c>
      <c r="H2" s="14"/>
      <c r="I2" s="13">
        <v>2011</v>
      </c>
      <c r="J2" s="14"/>
      <c r="K2" s="13">
        <v>2012</v>
      </c>
      <c r="L2" s="14"/>
      <c r="M2" s="13">
        <v>2013</v>
      </c>
      <c r="N2" s="14"/>
      <c r="O2" s="13">
        <v>2014</v>
      </c>
      <c r="P2" s="14"/>
      <c r="Q2" s="13">
        <v>2015</v>
      </c>
      <c r="R2" s="14"/>
      <c r="S2" s="15" t="s">
        <v>25</v>
      </c>
      <c r="T2" s="16"/>
      <c r="U2" s="13">
        <v>2017</v>
      </c>
      <c r="V2" s="14"/>
      <c r="W2" s="13">
        <v>2018</v>
      </c>
      <c r="X2" s="14"/>
      <c r="Y2" s="13">
        <v>2019</v>
      </c>
      <c r="Z2" s="14"/>
      <c r="AA2" s="13">
        <v>2020</v>
      </c>
      <c r="AB2" s="14"/>
      <c r="AC2" s="17">
        <v>2021</v>
      </c>
      <c r="AD2" s="18"/>
      <c r="AE2" s="17">
        <v>2022</v>
      </c>
      <c r="AF2" s="18"/>
      <c r="AG2" s="12" t="s">
        <v>17</v>
      </c>
      <c r="AH2" s="12" t="s">
        <v>18</v>
      </c>
      <c r="AI2" s="19"/>
    </row>
    <row r="3" spans="1:35" ht="41.25" customHeight="1" thickBot="1" x14ac:dyDescent="0.3">
      <c r="B3" s="20"/>
      <c r="C3" s="21" t="s">
        <v>3</v>
      </c>
      <c r="D3" s="21" t="s">
        <v>1</v>
      </c>
      <c r="E3" s="21" t="s">
        <v>3</v>
      </c>
      <c r="F3" s="21" t="s">
        <v>1</v>
      </c>
      <c r="G3" s="21" t="s">
        <v>3</v>
      </c>
      <c r="H3" s="21" t="s">
        <v>1</v>
      </c>
      <c r="I3" s="21" t="s">
        <v>2</v>
      </c>
      <c r="J3" s="21" t="s">
        <v>1</v>
      </c>
      <c r="K3" s="21" t="s">
        <v>2</v>
      </c>
      <c r="L3" s="21" t="s">
        <v>1</v>
      </c>
      <c r="M3" s="21" t="s">
        <v>2</v>
      </c>
      <c r="N3" s="22" t="s">
        <v>1</v>
      </c>
      <c r="O3" s="21" t="s">
        <v>2</v>
      </c>
      <c r="P3" s="21" t="s">
        <v>1</v>
      </c>
      <c r="Q3" s="21" t="s">
        <v>2</v>
      </c>
      <c r="R3" s="21" t="s">
        <v>1</v>
      </c>
      <c r="S3" s="21" t="s">
        <v>28</v>
      </c>
      <c r="T3" s="21" t="s">
        <v>4</v>
      </c>
      <c r="U3" s="21" t="s">
        <v>28</v>
      </c>
      <c r="V3" s="21" t="s">
        <v>4</v>
      </c>
      <c r="W3" s="21" t="s">
        <v>28</v>
      </c>
      <c r="X3" s="21" t="s">
        <v>4</v>
      </c>
      <c r="Y3" s="21" t="s">
        <v>28</v>
      </c>
      <c r="Z3" s="21" t="s">
        <v>4</v>
      </c>
      <c r="AA3" s="21" t="s">
        <v>28</v>
      </c>
      <c r="AB3" s="21" t="s">
        <v>4</v>
      </c>
      <c r="AC3" s="21" t="s">
        <v>28</v>
      </c>
      <c r="AD3" s="21" t="s">
        <v>4</v>
      </c>
      <c r="AE3" s="21" t="s">
        <v>28</v>
      </c>
      <c r="AF3" s="21" t="s">
        <v>4</v>
      </c>
      <c r="AG3" s="20"/>
      <c r="AH3" s="20"/>
      <c r="AI3" s="23"/>
    </row>
    <row r="4" spans="1:35" s="31" customFormat="1" ht="31.5" customHeight="1" x14ac:dyDescent="0.25">
      <c r="A4" s="24">
        <v>1</v>
      </c>
      <c r="B4" s="25" t="s">
        <v>11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>
        <v>29</v>
      </c>
      <c r="P4" s="26">
        <v>274</v>
      </c>
      <c r="Q4" s="26">
        <v>23</v>
      </c>
      <c r="R4" s="26">
        <v>207</v>
      </c>
      <c r="S4" s="27" t="s">
        <v>10</v>
      </c>
      <c r="T4" s="27" t="s">
        <v>5</v>
      </c>
      <c r="U4" s="27" t="s">
        <v>10</v>
      </c>
      <c r="V4" s="27"/>
      <c r="W4" s="27" t="s">
        <v>9</v>
      </c>
      <c r="X4" s="27" t="s">
        <v>15</v>
      </c>
      <c r="Y4" s="27" t="s">
        <v>10</v>
      </c>
      <c r="Z4" s="27"/>
      <c r="AA4" s="27" t="s">
        <v>86</v>
      </c>
      <c r="AB4" s="27" t="s">
        <v>26</v>
      </c>
      <c r="AC4" s="28" t="s">
        <v>101</v>
      </c>
      <c r="AD4" s="28"/>
      <c r="AE4" s="28" t="s">
        <v>23</v>
      </c>
      <c r="AF4" s="28" t="s">
        <v>94</v>
      </c>
      <c r="AG4" s="29">
        <f>C4+E4+G4+I4+K4+M4+O4+Q4+S5+U5+W5+Y5+AA5+AC5+AE5</f>
        <v>131</v>
      </c>
      <c r="AH4" s="30">
        <f>D4+F4+H4+J4+L4+N4+P4+R4+T5+V5+X5+Z5+AB5+AD5+AF5</f>
        <v>1222</v>
      </c>
    </row>
    <row r="5" spans="1:35" s="31" customFormat="1" ht="31.5" customHeight="1" x14ac:dyDescent="0.25">
      <c r="A5" s="24"/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32">
        <v>13</v>
      </c>
      <c r="T5" s="32">
        <v>129</v>
      </c>
      <c r="U5" s="32" t="s">
        <v>6</v>
      </c>
      <c r="V5" s="32" t="s">
        <v>38</v>
      </c>
      <c r="W5" s="32" t="s">
        <v>56</v>
      </c>
      <c r="X5" s="32" t="s">
        <v>57</v>
      </c>
      <c r="Y5" s="32" t="s">
        <v>53</v>
      </c>
      <c r="Z5" s="32" t="s">
        <v>78</v>
      </c>
      <c r="AA5" s="32" t="s">
        <v>39</v>
      </c>
      <c r="AB5" s="32" t="s">
        <v>87</v>
      </c>
      <c r="AC5" s="33" t="s">
        <v>61</v>
      </c>
      <c r="AD5" s="33" t="s">
        <v>103</v>
      </c>
      <c r="AE5" s="33" t="s">
        <v>61</v>
      </c>
      <c r="AF5" s="33" t="s">
        <v>116</v>
      </c>
      <c r="AG5" s="34"/>
      <c r="AH5" s="30"/>
      <c r="AI5" s="35"/>
    </row>
    <row r="6" spans="1:35" s="31" customFormat="1" ht="31.5" customHeight="1" x14ac:dyDescent="0.25">
      <c r="A6" s="24">
        <v>2</v>
      </c>
      <c r="B6" s="36" t="s">
        <v>12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>
        <v>3</v>
      </c>
      <c r="P6" s="26">
        <v>59</v>
      </c>
      <c r="Q6" s="26">
        <v>29</v>
      </c>
      <c r="R6" s="26">
        <v>278</v>
      </c>
      <c r="S6" s="27" t="s">
        <v>10</v>
      </c>
      <c r="T6" s="27"/>
      <c r="U6" s="27" t="s">
        <v>10</v>
      </c>
      <c r="V6" s="27" t="s">
        <v>26</v>
      </c>
      <c r="W6" s="27"/>
      <c r="X6" s="27" t="s">
        <v>26</v>
      </c>
      <c r="Y6" s="27" t="s">
        <v>9</v>
      </c>
      <c r="Z6" s="27"/>
      <c r="AA6" s="27" t="s">
        <v>88</v>
      </c>
      <c r="AB6" s="27"/>
      <c r="AC6" s="28" t="s">
        <v>7</v>
      </c>
      <c r="AD6" s="28" t="s">
        <v>26</v>
      </c>
      <c r="AE6" s="28" t="s">
        <v>7</v>
      </c>
      <c r="AF6" s="28"/>
      <c r="AG6" s="29">
        <f>C6+E6+G6+I6+K6+M6+O6+Q6+S7+U7+W7+Y7+AA7+AC7+AE7</f>
        <v>107</v>
      </c>
      <c r="AH6" s="30">
        <f>D6+F6+H6+J6+L6+N6+P6+R6+T7+V7+X7+Z7+AB7+AD7+AF7</f>
        <v>1045</v>
      </c>
    </row>
    <row r="7" spans="1:35" s="31" customFormat="1" ht="31.5" customHeight="1" x14ac:dyDescent="0.25">
      <c r="A7" s="24"/>
      <c r="B7" s="3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32">
        <v>22</v>
      </c>
      <c r="T7" s="32" t="s">
        <v>24</v>
      </c>
      <c r="U7" s="32" t="s">
        <v>39</v>
      </c>
      <c r="V7" s="32" t="s">
        <v>40</v>
      </c>
      <c r="W7" s="32" t="s">
        <v>41</v>
      </c>
      <c r="X7" s="32" t="s">
        <v>58</v>
      </c>
      <c r="Y7" s="32" t="s">
        <v>56</v>
      </c>
      <c r="Z7" s="32" t="s">
        <v>79</v>
      </c>
      <c r="AA7" s="32" t="s">
        <v>61</v>
      </c>
      <c r="AB7" s="32" t="s">
        <v>89</v>
      </c>
      <c r="AC7" s="33" t="s">
        <v>30</v>
      </c>
      <c r="AD7" s="33" t="s">
        <v>114</v>
      </c>
      <c r="AE7" s="33" t="s">
        <v>77</v>
      </c>
      <c r="AF7" s="33" t="s">
        <v>44</v>
      </c>
      <c r="AG7" s="34"/>
      <c r="AH7" s="30"/>
      <c r="AI7" s="35"/>
    </row>
    <row r="8" spans="1:35" s="31" customFormat="1" ht="31.5" customHeight="1" x14ac:dyDescent="0.25">
      <c r="A8" s="24">
        <v>3</v>
      </c>
      <c r="B8" s="25" t="s">
        <v>117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>
        <v>22</v>
      </c>
      <c r="R8" s="26">
        <v>166</v>
      </c>
      <c r="S8" s="27" t="s">
        <v>10</v>
      </c>
      <c r="T8" s="37">
        <v>163</v>
      </c>
      <c r="U8" s="27" t="s">
        <v>42</v>
      </c>
      <c r="V8" s="38"/>
      <c r="W8" s="27" t="s">
        <v>59</v>
      </c>
      <c r="X8" s="38"/>
      <c r="Y8" s="27" t="s">
        <v>80</v>
      </c>
      <c r="Z8" s="38"/>
      <c r="AA8" s="27" t="s">
        <v>90</v>
      </c>
      <c r="AB8" s="27" t="s">
        <v>26</v>
      </c>
      <c r="AC8" s="28" t="s">
        <v>102</v>
      </c>
      <c r="AD8" s="28" t="s">
        <v>26</v>
      </c>
      <c r="AE8" s="28" t="s">
        <v>136</v>
      </c>
      <c r="AF8" s="28"/>
      <c r="AG8" s="29">
        <f>C8+E8+G8+I8+K8+M8+O8+Q8+S9+U9+W9+Y9+AA9+AC9+AE9</f>
        <v>96</v>
      </c>
      <c r="AH8" s="30">
        <f>D8+F8+H8+J8+L8+N8+P8+R8+T8+V9+X9+Z9+AB9+AD9+AF9</f>
        <v>740</v>
      </c>
    </row>
    <row r="9" spans="1:35" s="31" customFormat="1" ht="31.5" customHeight="1" x14ac:dyDescent="0.25">
      <c r="A9" s="24"/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32">
        <v>19</v>
      </c>
      <c r="T9" s="39"/>
      <c r="U9" s="32" t="s">
        <v>41</v>
      </c>
      <c r="V9" s="40">
        <v>141</v>
      </c>
      <c r="W9" s="32" t="s">
        <v>6</v>
      </c>
      <c r="X9" s="40">
        <v>74</v>
      </c>
      <c r="Y9" s="32" t="s">
        <v>41</v>
      </c>
      <c r="Z9" s="40">
        <v>69</v>
      </c>
      <c r="AA9" s="32" t="s">
        <v>31</v>
      </c>
      <c r="AB9" s="40">
        <v>34</v>
      </c>
      <c r="AC9" s="41">
        <v>9</v>
      </c>
      <c r="AD9" s="41">
        <v>66</v>
      </c>
      <c r="AE9" s="41">
        <v>5</v>
      </c>
      <c r="AF9" s="41">
        <v>27</v>
      </c>
      <c r="AG9" s="34"/>
      <c r="AH9" s="30"/>
      <c r="AI9" s="35"/>
    </row>
    <row r="10" spans="1:35" s="31" customFormat="1" ht="31.5" customHeight="1" x14ac:dyDescent="0.25">
      <c r="A10" s="24"/>
      <c r="B10" s="25" t="s">
        <v>13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 t="s">
        <v>16</v>
      </c>
      <c r="T10" s="27" t="s">
        <v>15</v>
      </c>
      <c r="U10" s="27" t="s">
        <v>45</v>
      </c>
      <c r="V10" s="27"/>
      <c r="W10" s="27"/>
      <c r="X10" s="27"/>
      <c r="Y10" s="27"/>
      <c r="Z10" s="27"/>
      <c r="AA10" s="27"/>
      <c r="AB10" s="27"/>
      <c r="AC10" s="28"/>
      <c r="AD10" s="28"/>
      <c r="AE10" s="28"/>
      <c r="AF10" s="28"/>
      <c r="AG10" s="29">
        <f>C10+E10+G10+I10+K10+M10+O10+Q10+S11+U11+W11+Y11+AA11</f>
        <v>44</v>
      </c>
      <c r="AH10" s="30">
        <f>D10+F10+H10+J10+L10+N10+P10+R10+T11+V11+X11+Z11+AB11</f>
        <v>367</v>
      </c>
    </row>
    <row r="11" spans="1:35" s="31" customFormat="1" ht="31.5" customHeight="1" x14ac:dyDescent="0.25">
      <c r="A11" s="24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4">
        <v>21</v>
      </c>
      <c r="T11" s="28">
        <v>169</v>
      </c>
      <c r="U11" s="44" t="s">
        <v>6</v>
      </c>
      <c r="V11" s="28">
        <v>95</v>
      </c>
      <c r="W11" s="44" t="s">
        <v>31</v>
      </c>
      <c r="X11" s="28">
        <v>63</v>
      </c>
      <c r="Y11" s="44" t="s">
        <v>30</v>
      </c>
      <c r="Z11" s="28">
        <v>40</v>
      </c>
      <c r="AA11" s="44"/>
      <c r="AB11" s="28"/>
      <c r="AC11" s="45"/>
      <c r="AD11" s="45"/>
      <c r="AE11" s="45"/>
      <c r="AF11" s="45"/>
      <c r="AG11" s="34"/>
      <c r="AH11" s="46"/>
      <c r="AI11" s="35"/>
    </row>
    <row r="12" spans="1:35" s="31" customFormat="1" ht="31.5" customHeight="1" x14ac:dyDescent="0.25">
      <c r="A12" s="24">
        <v>4</v>
      </c>
      <c r="B12" s="25" t="s">
        <v>125</v>
      </c>
      <c r="C12" s="26"/>
      <c r="D12" s="26"/>
      <c r="E12" s="26">
        <v>0</v>
      </c>
      <c r="F12" s="26">
        <v>0</v>
      </c>
      <c r="G12" s="26">
        <v>0</v>
      </c>
      <c r="H12" s="26">
        <v>0</v>
      </c>
      <c r="I12" s="26">
        <v>49</v>
      </c>
      <c r="J12" s="26">
        <v>778</v>
      </c>
      <c r="K12" s="26">
        <v>40</v>
      </c>
      <c r="L12" s="26">
        <v>549</v>
      </c>
      <c r="M12" s="26">
        <v>12</v>
      </c>
      <c r="N12" s="26">
        <v>107</v>
      </c>
      <c r="O12" s="26">
        <v>7</v>
      </c>
      <c r="P12" s="26">
        <v>51</v>
      </c>
      <c r="Q12" s="26">
        <v>5</v>
      </c>
      <c r="R12" s="26">
        <v>45</v>
      </c>
      <c r="S12" s="27" t="s">
        <v>9</v>
      </c>
      <c r="T12" s="47">
        <v>68</v>
      </c>
      <c r="U12" s="27" t="s">
        <v>9</v>
      </c>
      <c r="V12" s="27" t="s">
        <v>26</v>
      </c>
      <c r="W12" s="27" t="s">
        <v>52</v>
      </c>
      <c r="X12" s="27"/>
      <c r="Y12" s="27" t="s">
        <v>9</v>
      </c>
      <c r="Z12" s="27"/>
      <c r="AA12" s="27" t="s">
        <v>10</v>
      </c>
      <c r="AB12" s="48" t="s">
        <v>15</v>
      </c>
      <c r="AC12" s="49"/>
      <c r="AD12" s="49" t="s">
        <v>26</v>
      </c>
      <c r="AE12" s="49"/>
      <c r="AF12" s="49"/>
      <c r="AG12" s="29">
        <f>C12+E12+G12+I12+K12+M12+O12+Q12+S13+U13+W13+Y13+AA13+AC13</f>
        <v>156</v>
      </c>
      <c r="AH12" s="30">
        <f>D12+F12+H12+J12+L12+N12+P12+R12+T12+V13+X13+Z13+AB13+AD13</f>
        <v>1894</v>
      </c>
    </row>
    <row r="13" spans="1:35" s="31" customFormat="1" ht="31.5" customHeight="1" x14ac:dyDescent="0.25">
      <c r="A13" s="2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32">
        <v>7</v>
      </c>
      <c r="T13" s="47"/>
      <c r="U13" s="32" t="s">
        <v>30</v>
      </c>
      <c r="V13" s="27">
        <v>52</v>
      </c>
      <c r="W13" s="32" t="s">
        <v>61</v>
      </c>
      <c r="X13" s="27">
        <v>102</v>
      </c>
      <c r="Y13" s="32" t="s">
        <v>56</v>
      </c>
      <c r="Z13" s="27">
        <v>95</v>
      </c>
      <c r="AA13" s="32" t="s">
        <v>69</v>
      </c>
      <c r="AB13" s="27">
        <v>18</v>
      </c>
      <c r="AC13" s="50">
        <v>5</v>
      </c>
      <c r="AD13" s="50">
        <v>29</v>
      </c>
      <c r="AE13" s="50"/>
      <c r="AF13" s="50"/>
      <c r="AG13" s="34"/>
      <c r="AH13" s="30"/>
      <c r="AI13" s="35"/>
    </row>
    <row r="14" spans="1:35" s="31" customFormat="1" ht="31.5" customHeight="1" x14ac:dyDescent="0.25">
      <c r="A14" s="24">
        <v>5</v>
      </c>
      <c r="B14" s="25" t="s">
        <v>126</v>
      </c>
      <c r="C14" s="26"/>
      <c r="D14" s="26"/>
      <c r="E14" s="26">
        <v>0</v>
      </c>
      <c r="F14" s="26">
        <v>0</v>
      </c>
      <c r="G14" s="26">
        <v>0</v>
      </c>
      <c r="H14" s="26">
        <v>0</v>
      </c>
      <c r="I14" s="26">
        <v>38</v>
      </c>
      <c r="J14" s="26">
        <v>521</v>
      </c>
      <c r="K14" s="26">
        <v>49</v>
      </c>
      <c r="L14" s="26">
        <v>591</v>
      </c>
      <c r="M14" s="26">
        <v>16</v>
      </c>
      <c r="N14" s="26">
        <v>143</v>
      </c>
      <c r="O14" s="26">
        <v>9</v>
      </c>
      <c r="P14" s="26">
        <v>78</v>
      </c>
      <c r="Q14" s="26">
        <v>6</v>
      </c>
      <c r="R14" s="26">
        <v>64</v>
      </c>
      <c r="S14" s="27" t="s">
        <v>8</v>
      </c>
      <c r="T14" s="27" t="s">
        <v>5</v>
      </c>
      <c r="U14" s="27" t="s">
        <v>43</v>
      </c>
      <c r="V14" s="27"/>
      <c r="W14" s="27" t="s">
        <v>10</v>
      </c>
      <c r="X14" s="27" t="s">
        <v>26</v>
      </c>
      <c r="Y14" s="27" t="s">
        <v>9</v>
      </c>
      <c r="Z14" s="27" t="s">
        <v>76</v>
      </c>
      <c r="AA14" s="27" t="s">
        <v>91</v>
      </c>
      <c r="AB14" s="27"/>
      <c r="AC14" s="28" t="s">
        <v>112</v>
      </c>
      <c r="AD14" s="28" t="s">
        <v>26</v>
      </c>
      <c r="AE14" s="28"/>
      <c r="AF14" s="28"/>
      <c r="AG14" s="29">
        <f>C14+E14+G14+I14+K14+M14+O14+Q14+S15+U15+W15+Y15+AA15+AC15+AE15</f>
        <v>143</v>
      </c>
      <c r="AH14" s="30">
        <f>D14+F14+H14+J14+L14+N14+P14+R14+T15+V15+X15+Z15+AB15+AF15</f>
        <v>1534</v>
      </c>
    </row>
    <row r="15" spans="1:35" s="31" customFormat="1" ht="31.5" customHeight="1" x14ac:dyDescent="0.25">
      <c r="A15" s="24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32">
        <v>5</v>
      </c>
      <c r="T15" s="32">
        <v>28</v>
      </c>
      <c r="U15" s="32" t="s">
        <v>31</v>
      </c>
      <c r="V15" s="32" t="s">
        <v>46</v>
      </c>
      <c r="W15" s="32" t="s">
        <v>30</v>
      </c>
      <c r="X15" s="32" t="s">
        <v>62</v>
      </c>
      <c r="Y15" s="32" t="s">
        <v>69</v>
      </c>
      <c r="Z15" s="32" t="s">
        <v>48</v>
      </c>
      <c r="AA15" s="32" t="s">
        <v>48</v>
      </c>
      <c r="AB15" s="32" t="s">
        <v>48</v>
      </c>
      <c r="AC15" s="33" t="s">
        <v>60</v>
      </c>
      <c r="AD15" s="33"/>
      <c r="AE15" s="33" t="s">
        <v>63</v>
      </c>
      <c r="AF15" s="33" t="s">
        <v>56</v>
      </c>
      <c r="AG15" s="34"/>
      <c r="AH15" s="30"/>
      <c r="AI15" s="35"/>
    </row>
    <row r="16" spans="1:35" s="31" customFormat="1" ht="31.5" customHeight="1" x14ac:dyDescent="0.25">
      <c r="A16" s="24">
        <v>6</v>
      </c>
      <c r="B16" s="25" t="s">
        <v>70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>
        <v>17</v>
      </c>
      <c r="N16" s="26">
        <v>133</v>
      </c>
      <c r="O16" s="26">
        <v>21</v>
      </c>
      <c r="P16" s="26">
        <v>170</v>
      </c>
      <c r="Q16" s="26">
        <v>7</v>
      </c>
      <c r="R16" s="26">
        <v>42</v>
      </c>
      <c r="S16" s="27" t="s">
        <v>23</v>
      </c>
      <c r="T16" s="47">
        <v>55</v>
      </c>
      <c r="U16" s="51" t="s">
        <v>71</v>
      </c>
      <c r="V16" s="52"/>
      <c r="W16" s="27" t="s">
        <v>43</v>
      </c>
      <c r="X16" s="27" t="s">
        <v>65</v>
      </c>
      <c r="Y16" s="27" t="s">
        <v>9</v>
      </c>
      <c r="Z16" s="27"/>
      <c r="AA16" s="27" t="s">
        <v>95</v>
      </c>
      <c r="AB16" s="27" t="s">
        <v>96</v>
      </c>
      <c r="AC16" s="28" t="s">
        <v>112</v>
      </c>
      <c r="AD16" s="28" t="s">
        <v>26</v>
      </c>
      <c r="AE16" s="28"/>
      <c r="AF16" s="28"/>
      <c r="AG16" s="29">
        <f>C16+E16+G16+I16+K16+M16+O16+Q16+S17+U17+W17+Y17+AA17+AC17+AE17</f>
        <v>83</v>
      </c>
      <c r="AH16" s="30">
        <f>D16+F16+H16+J16+L16+N16+P16+R16+T16+V17+X17+Z17+AB17+AD17+AF17</f>
        <v>580</v>
      </c>
    </row>
    <row r="17" spans="1:35" s="31" customFormat="1" ht="31.5" customHeight="1" x14ac:dyDescent="0.25">
      <c r="A17" s="24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32">
        <v>9</v>
      </c>
      <c r="T17" s="47"/>
      <c r="U17" s="32"/>
      <c r="V17" s="53"/>
      <c r="W17" s="32" t="s">
        <v>6</v>
      </c>
      <c r="X17" s="54">
        <v>62</v>
      </c>
      <c r="Y17" s="32" t="s">
        <v>32</v>
      </c>
      <c r="Z17" s="54">
        <v>50</v>
      </c>
      <c r="AA17" s="32" t="s">
        <v>69</v>
      </c>
      <c r="AB17" s="54">
        <v>18</v>
      </c>
      <c r="AC17" s="55">
        <v>4</v>
      </c>
      <c r="AD17" s="55">
        <v>31</v>
      </c>
      <c r="AE17" s="55">
        <v>2</v>
      </c>
      <c r="AF17" s="55">
        <v>19</v>
      </c>
      <c r="AG17" s="34"/>
      <c r="AH17" s="30"/>
      <c r="AI17" s="35"/>
    </row>
    <row r="18" spans="1:35" s="31" customFormat="1" ht="31.5" customHeight="1" x14ac:dyDescent="0.25">
      <c r="A18" s="24"/>
      <c r="B18" s="25" t="s">
        <v>127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26">
        <v>30</v>
      </c>
      <c r="N18" s="26">
        <v>315</v>
      </c>
      <c r="O18" s="26">
        <v>31</v>
      </c>
      <c r="P18" s="26">
        <v>359</v>
      </c>
      <c r="Q18" s="26">
        <v>11</v>
      </c>
      <c r="R18" s="26">
        <v>68</v>
      </c>
      <c r="S18" s="27" t="s">
        <v>7</v>
      </c>
      <c r="T18" s="47">
        <v>127</v>
      </c>
      <c r="U18" s="27" t="s">
        <v>10</v>
      </c>
      <c r="V18" s="27" t="s">
        <v>26</v>
      </c>
      <c r="W18" s="27"/>
      <c r="X18" s="27" t="s">
        <v>65</v>
      </c>
      <c r="Y18" s="27" t="s">
        <v>9</v>
      </c>
      <c r="Z18" s="27"/>
      <c r="AA18" s="27"/>
      <c r="AB18" s="27"/>
      <c r="AC18" s="28"/>
      <c r="AD18" s="28"/>
      <c r="AE18" s="28"/>
      <c r="AF18" s="28"/>
      <c r="AG18" s="29">
        <f>C18+E18+G18+I18+K18+M18+O18+Q18+S19+U19+W19+Y19+AA19</f>
        <v>104</v>
      </c>
      <c r="AH18" s="30">
        <f>D18+F18+H18+J18+L18+N18+P18+R18+T18+V19+X19+Z191+Z19+AB19</f>
        <v>1069</v>
      </c>
    </row>
    <row r="19" spans="1:35" s="31" customFormat="1" ht="31.5" customHeight="1" x14ac:dyDescent="0.25">
      <c r="A19" s="24"/>
      <c r="B19" s="2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26"/>
      <c r="N19" s="26"/>
      <c r="O19" s="26"/>
      <c r="P19" s="26"/>
      <c r="Q19" s="26"/>
      <c r="R19" s="26"/>
      <c r="S19" s="32">
        <v>10</v>
      </c>
      <c r="T19" s="47"/>
      <c r="U19" s="32" t="s">
        <v>6</v>
      </c>
      <c r="V19" s="27">
        <v>106</v>
      </c>
      <c r="W19" s="32" t="s">
        <v>32</v>
      </c>
      <c r="X19" s="27">
        <v>78</v>
      </c>
      <c r="Y19" s="32" t="s">
        <v>77</v>
      </c>
      <c r="Z19" s="27">
        <v>16</v>
      </c>
      <c r="AA19" s="32"/>
      <c r="AB19" s="27"/>
      <c r="AC19" s="50"/>
      <c r="AD19" s="50"/>
      <c r="AE19" s="50"/>
      <c r="AF19" s="50"/>
      <c r="AG19" s="34"/>
      <c r="AH19" s="30"/>
      <c r="AI19" s="35"/>
    </row>
    <row r="20" spans="1:35" s="31" customFormat="1" ht="31.5" customHeight="1" x14ac:dyDescent="0.25">
      <c r="A20" s="24">
        <v>7</v>
      </c>
      <c r="B20" s="25" t="s">
        <v>55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37"/>
      <c r="T20" s="47"/>
      <c r="U20" s="27" t="s">
        <v>43</v>
      </c>
      <c r="V20" s="27" t="s">
        <v>15</v>
      </c>
      <c r="W20" s="27"/>
      <c r="X20" s="27" t="s">
        <v>15</v>
      </c>
      <c r="Y20" s="27"/>
      <c r="Z20" s="27"/>
      <c r="AA20" s="27" t="s">
        <v>23</v>
      </c>
      <c r="AB20" s="27" t="s">
        <v>26</v>
      </c>
      <c r="AC20" s="28" t="s">
        <v>8</v>
      </c>
      <c r="AD20" s="28" t="s">
        <v>15</v>
      </c>
      <c r="AE20" s="28"/>
      <c r="AF20" s="28" t="s">
        <v>26</v>
      </c>
      <c r="AG20" s="29">
        <f>C20+E20+G20+I20+K20+M20+O20+Q20+S21+U21+W21+Y21+AA21+AC21+AE21</f>
        <v>82</v>
      </c>
      <c r="AH20" s="30">
        <f>D20+F20+H20+J20+L20+N20+P20+R20+T20+V21+X21+Z21+AB21+AD21+AF21</f>
        <v>905</v>
      </c>
    </row>
    <row r="21" spans="1:35" s="31" customFormat="1" ht="31.5" customHeight="1" x14ac:dyDescent="0.25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39"/>
      <c r="T21" s="47"/>
      <c r="U21" s="32" t="s">
        <v>49</v>
      </c>
      <c r="V21" s="27">
        <v>439</v>
      </c>
      <c r="W21" s="32" t="s">
        <v>66</v>
      </c>
      <c r="X21" s="27">
        <v>174</v>
      </c>
      <c r="Y21" s="32" t="s">
        <v>61</v>
      </c>
      <c r="Z21" s="27">
        <v>40</v>
      </c>
      <c r="AA21" s="32" t="s">
        <v>39</v>
      </c>
      <c r="AB21" s="27">
        <v>115</v>
      </c>
      <c r="AC21" s="50">
        <v>10</v>
      </c>
      <c r="AD21" s="50">
        <v>98</v>
      </c>
      <c r="AE21" s="50">
        <v>7</v>
      </c>
      <c r="AF21" s="50">
        <v>39</v>
      </c>
      <c r="AG21" s="34"/>
      <c r="AH21" s="30"/>
      <c r="AI21" s="35"/>
    </row>
    <row r="22" spans="1:35" s="31" customFormat="1" ht="49.15" customHeight="1" x14ac:dyDescent="0.25">
      <c r="A22" s="24">
        <v>8</v>
      </c>
      <c r="B22" s="57" t="s">
        <v>128</v>
      </c>
      <c r="C22" s="39">
        <v>72</v>
      </c>
      <c r="D22" s="39">
        <v>1342</v>
      </c>
      <c r="E22" s="39">
        <v>38</v>
      </c>
      <c r="F22" s="39">
        <v>539</v>
      </c>
      <c r="G22" s="39">
        <v>42</v>
      </c>
      <c r="H22" s="39">
        <v>596</v>
      </c>
      <c r="I22" s="39">
        <v>26</v>
      </c>
      <c r="J22" s="39">
        <v>322</v>
      </c>
      <c r="K22" s="39">
        <v>29</v>
      </c>
      <c r="L22" s="39">
        <v>388</v>
      </c>
      <c r="M22" s="39">
        <v>17</v>
      </c>
      <c r="N22" s="39">
        <v>178</v>
      </c>
      <c r="O22" s="39">
        <v>15</v>
      </c>
      <c r="P22" s="39">
        <v>160</v>
      </c>
      <c r="Q22" s="39">
        <v>11</v>
      </c>
      <c r="R22" s="39">
        <v>88</v>
      </c>
      <c r="S22" s="50" t="s">
        <v>8</v>
      </c>
      <c r="T22" s="50" t="s">
        <v>5</v>
      </c>
      <c r="U22" s="27" t="s">
        <v>9</v>
      </c>
      <c r="V22" s="50"/>
      <c r="W22" s="27"/>
      <c r="X22" s="27" t="s">
        <v>65</v>
      </c>
      <c r="Y22" s="27" t="s">
        <v>10</v>
      </c>
      <c r="Z22" s="27"/>
      <c r="AA22" s="27" t="s">
        <v>92</v>
      </c>
      <c r="AB22" s="27" t="s">
        <v>94</v>
      </c>
      <c r="AC22" s="28" t="s">
        <v>7</v>
      </c>
      <c r="AD22" s="28" t="s">
        <v>26</v>
      </c>
      <c r="AE22" s="28" t="s">
        <v>23</v>
      </c>
      <c r="AF22" s="28"/>
      <c r="AG22" s="29">
        <f>C22+E22+G22+I22+K22+M22+O22+Q22+S23+U23+W23+Y23+AA23+AC23+AE23</f>
        <v>341</v>
      </c>
      <c r="AH22" s="58">
        <f>D22+F22+H22+J22+L22+N22+P22+R22+T23+V23+X23+Z23+AB23+AD23+AF23</f>
        <v>4481</v>
      </c>
      <c r="AI22" s="35"/>
    </row>
    <row r="23" spans="1:35" s="31" customFormat="1" ht="49.15" customHeight="1" x14ac:dyDescent="0.25">
      <c r="A23" s="24"/>
      <c r="B23" s="25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32" t="s">
        <v>6</v>
      </c>
      <c r="T23" s="32">
        <v>114</v>
      </c>
      <c r="U23" s="32" t="s">
        <v>50</v>
      </c>
      <c r="V23" s="32" t="s">
        <v>51</v>
      </c>
      <c r="W23" s="32" t="s">
        <v>67</v>
      </c>
      <c r="X23" s="32" t="s">
        <v>68</v>
      </c>
      <c r="Y23" s="32" t="s">
        <v>41</v>
      </c>
      <c r="Z23" s="32" t="s">
        <v>81</v>
      </c>
      <c r="AA23" s="32" t="s">
        <v>41</v>
      </c>
      <c r="AB23" s="32" t="s">
        <v>93</v>
      </c>
      <c r="AC23" s="33" t="s">
        <v>41</v>
      </c>
      <c r="AD23" s="33" t="s">
        <v>113</v>
      </c>
      <c r="AE23" s="33" t="s">
        <v>56</v>
      </c>
      <c r="AF23" s="33" t="s">
        <v>118</v>
      </c>
      <c r="AG23" s="34"/>
      <c r="AH23" s="30"/>
      <c r="AI23" s="35"/>
    </row>
    <row r="24" spans="1:35" s="31" customFormat="1" ht="31.5" customHeight="1" x14ac:dyDescent="0.25">
      <c r="A24" s="24">
        <v>9</v>
      </c>
      <c r="B24" s="42" t="s">
        <v>74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 t="s">
        <v>26</v>
      </c>
      <c r="Y24" s="27"/>
      <c r="Z24" s="27"/>
      <c r="AA24" s="27" t="s">
        <v>86</v>
      </c>
      <c r="AB24" s="27" t="s">
        <v>98</v>
      </c>
      <c r="AC24" s="27"/>
      <c r="AD24" s="27" t="s">
        <v>26</v>
      </c>
      <c r="AE24" s="28" t="s">
        <v>7</v>
      </c>
      <c r="AF24" s="28" t="s">
        <v>26</v>
      </c>
      <c r="AG24" s="29">
        <f>C25+E25+G25+I25+K25+M25+O25+Q25+S25+U25+W25+Y25+AA25+AC25+AE25</f>
        <v>67</v>
      </c>
      <c r="AH24" s="46">
        <f>D25+F25+H25+J25+L25+N25+P25+R25+T25+V25+X25+Z25+AB25+AD25+AF25</f>
        <v>644</v>
      </c>
      <c r="AI24" s="35"/>
    </row>
    <row r="25" spans="1:35" s="31" customFormat="1" ht="31.5" customHeight="1" x14ac:dyDescent="0.25">
      <c r="A25" s="24"/>
      <c r="B25" s="5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32">
        <v>24</v>
      </c>
      <c r="X25" s="27">
        <v>279</v>
      </c>
      <c r="Y25" s="32" t="s">
        <v>82</v>
      </c>
      <c r="Z25" s="27">
        <v>211</v>
      </c>
      <c r="AA25" s="32" t="s">
        <v>32</v>
      </c>
      <c r="AB25" s="27">
        <v>53</v>
      </c>
      <c r="AC25" s="27">
        <v>7</v>
      </c>
      <c r="AD25" s="27">
        <v>52</v>
      </c>
      <c r="AE25" s="50">
        <v>5</v>
      </c>
      <c r="AF25" s="50">
        <v>49</v>
      </c>
      <c r="AG25" s="34"/>
      <c r="AH25" s="58"/>
      <c r="AI25" s="35"/>
    </row>
    <row r="26" spans="1:35" s="31" customFormat="1" ht="31.5" customHeight="1" x14ac:dyDescent="0.25">
      <c r="A26" s="24">
        <v>10</v>
      </c>
      <c r="B26" s="42" t="s">
        <v>83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 t="s">
        <v>52</v>
      </c>
      <c r="Z26" s="27"/>
      <c r="AA26" s="27" t="s">
        <v>92</v>
      </c>
      <c r="AB26" s="27" t="s">
        <v>99</v>
      </c>
      <c r="AC26" s="27"/>
      <c r="AD26" s="27" t="s">
        <v>104</v>
      </c>
      <c r="AE26" s="28" t="s">
        <v>8</v>
      </c>
      <c r="AF26" s="28" t="s">
        <v>26</v>
      </c>
      <c r="AG26" s="29">
        <f>C27+E27+G27+I27+K27+M27+O27+Q27+S27+U27+W27+Y27+AA27+AC27+AE27</f>
        <v>53</v>
      </c>
      <c r="AH26" s="46">
        <f>D27+F27+H27+J27+L27+N27+P27+R27+T27+V27+X27+Z27+AB27+AD27+AF27</f>
        <v>456</v>
      </c>
      <c r="AI26" s="35"/>
    </row>
    <row r="27" spans="1:35" s="31" customFormat="1" ht="31.5" customHeight="1" x14ac:dyDescent="0.25">
      <c r="A27" s="24"/>
      <c r="B27" s="5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32"/>
      <c r="X27" s="27"/>
      <c r="Y27" s="32" t="s">
        <v>84</v>
      </c>
      <c r="Z27" s="27">
        <v>283</v>
      </c>
      <c r="AA27" s="32" t="s">
        <v>50</v>
      </c>
      <c r="AB27" s="27">
        <v>74</v>
      </c>
      <c r="AC27" s="27">
        <v>11</v>
      </c>
      <c r="AD27" s="27">
        <v>76</v>
      </c>
      <c r="AE27" s="50">
        <v>3</v>
      </c>
      <c r="AF27" s="50">
        <v>23</v>
      </c>
      <c r="AG27" s="34"/>
      <c r="AH27" s="58"/>
      <c r="AI27" s="35"/>
    </row>
    <row r="28" spans="1:35" s="31" customFormat="1" ht="31.5" customHeight="1" x14ac:dyDescent="0.25">
      <c r="A28" s="24">
        <v>11</v>
      </c>
      <c r="B28" s="42" t="s">
        <v>75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 t="s">
        <v>9</v>
      </c>
      <c r="X28" s="27" t="s">
        <v>26</v>
      </c>
      <c r="Y28" s="27" t="s">
        <v>43</v>
      </c>
      <c r="Z28" s="27"/>
      <c r="AA28" s="27" t="s">
        <v>97</v>
      </c>
      <c r="AB28" s="27"/>
      <c r="AC28" s="27" t="s">
        <v>16</v>
      </c>
      <c r="AD28" s="27"/>
      <c r="AE28" s="28" t="s">
        <v>8</v>
      </c>
      <c r="AF28" s="28" t="s">
        <v>94</v>
      </c>
      <c r="AG28" s="29">
        <f>C29+E29+G29+I29+K29+M29+O29+Q29+S29+U29+W29+Y29+AA29+AC29+AE29</f>
        <v>22</v>
      </c>
      <c r="AH28" s="46">
        <f>D29+F29+H29+J29+L29+N29+P29+R29+T29+V29+X29+Z29+AB29+AD29+AF29</f>
        <v>123</v>
      </c>
      <c r="AI28" s="35"/>
    </row>
    <row r="29" spans="1:35" s="31" customFormat="1" ht="31.5" customHeight="1" x14ac:dyDescent="0.25">
      <c r="A29" s="24"/>
      <c r="B29" s="5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32">
        <v>1</v>
      </c>
      <c r="X29" s="27">
        <v>0</v>
      </c>
      <c r="Y29" s="32" t="s">
        <v>56</v>
      </c>
      <c r="Z29" s="27">
        <v>80</v>
      </c>
      <c r="AA29" s="32" t="s">
        <v>63</v>
      </c>
      <c r="AB29" s="27">
        <v>15</v>
      </c>
      <c r="AC29" s="27">
        <v>2</v>
      </c>
      <c r="AD29" s="27">
        <v>13</v>
      </c>
      <c r="AE29" s="50">
        <v>4</v>
      </c>
      <c r="AF29" s="50">
        <v>15</v>
      </c>
      <c r="AG29" s="34"/>
      <c r="AH29" s="58"/>
      <c r="AI29" s="35"/>
    </row>
    <row r="30" spans="1:35" s="31" customFormat="1" ht="31.5" customHeight="1" x14ac:dyDescent="0.25">
      <c r="A30" s="24">
        <v>12</v>
      </c>
      <c r="B30" s="25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37"/>
      <c r="T30" s="47"/>
      <c r="U30" s="27" t="s">
        <v>52</v>
      </c>
      <c r="V30" s="59"/>
      <c r="W30" s="27" t="s">
        <v>52</v>
      </c>
      <c r="X30" s="59"/>
      <c r="Y30" s="27" t="s">
        <v>9</v>
      </c>
      <c r="Z30" s="59"/>
      <c r="AA30" s="27"/>
      <c r="AB30" s="59"/>
      <c r="AC30" s="60" t="s">
        <v>111</v>
      </c>
      <c r="AD30" s="60" t="s">
        <v>94</v>
      </c>
      <c r="AE30" s="60" t="s">
        <v>112</v>
      </c>
      <c r="AF30" s="60"/>
      <c r="AG30" s="29">
        <f>C30+E30+G30+I30+K30+M30+O30+Q30+S31+U31+W31+Y31+AA31+AC31+AE31</f>
        <v>27</v>
      </c>
      <c r="AH30" s="30">
        <f>D30+F30+H30+J30+L30+N30+P30+R30+T30+V31+X31+Z31+AB31+AD31+AF31</f>
        <v>182</v>
      </c>
    </row>
    <row r="31" spans="1:35" s="31" customFormat="1" ht="31.5" customHeight="1" x14ac:dyDescent="0.25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39"/>
      <c r="T31" s="47"/>
      <c r="U31" s="32" t="s">
        <v>53</v>
      </c>
      <c r="V31" s="27">
        <v>116</v>
      </c>
      <c r="W31" s="32" t="s">
        <v>69</v>
      </c>
      <c r="X31" s="27">
        <v>32</v>
      </c>
      <c r="Y31" s="32" t="s">
        <v>48</v>
      </c>
      <c r="Z31" s="27">
        <v>0</v>
      </c>
      <c r="AA31" s="32"/>
      <c r="AB31" s="27"/>
      <c r="AC31" s="50">
        <v>4</v>
      </c>
      <c r="AD31" s="50">
        <v>10</v>
      </c>
      <c r="AE31" s="50">
        <v>3</v>
      </c>
      <c r="AF31" s="50">
        <v>24</v>
      </c>
      <c r="AG31" s="34"/>
      <c r="AH31" s="30"/>
      <c r="AI31" s="35"/>
    </row>
    <row r="32" spans="1:35" s="31" customFormat="1" ht="31.5" customHeight="1" x14ac:dyDescent="0.25">
      <c r="A32" s="24">
        <v>13</v>
      </c>
      <c r="B32" s="42" t="s">
        <v>115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32"/>
      <c r="X32" s="27"/>
      <c r="Y32" s="32"/>
      <c r="Z32" s="27"/>
      <c r="AA32" s="32"/>
      <c r="AB32" s="27"/>
      <c r="AC32" s="27" t="s">
        <v>112</v>
      </c>
      <c r="AD32" s="27" t="s">
        <v>104</v>
      </c>
      <c r="AE32" s="28" t="s">
        <v>7</v>
      </c>
      <c r="AF32" s="28"/>
      <c r="AG32" s="29">
        <f>AC33+AE33</f>
        <v>27</v>
      </c>
      <c r="AH32" s="46">
        <f>AD33+AF33</f>
        <v>219</v>
      </c>
      <c r="AI32" s="35"/>
    </row>
    <row r="33" spans="1:35" s="31" customFormat="1" ht="31.5" customHeight="1" x14ac:dyDescent="0.25">
      <c r="A33" s="24"/>
      <c r="B33" s="5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32"/>
      <c r="X33" s="27"/>
      <c r="Y33" s="32"/>
      <c r="Z33" s="27"/>
      <c r="AA33" s="32"/>
      <c r="AB33" s="27"/>
      <c r="AC33" s="27">
        <v>15</v>
      </c>
      <c r="AD33" s="27">
        <v>107</v>
      </c>
      <c r="AE33" s="50">
        <v>12</v>
      </c>
      <c r="AF33" s="50">
        <v>112</v>
      </c>
      <c r="AG33" s="34"/>
      <c r="AH33" s="58"/>
      <c r="AI33" s="35"/>
    </row>
    <row r="34" spans="1:35" s="31" customFormat="1" ht="31.5" customHeight="1" x14ac:dyDescent="0.25">
      <c r="A34" s="24">
        <v>14</v>
      </c>
      <c r="B34" s="42" t="s">
        <v>107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32"/>
      <c r="X34" s="27"/>
      <c r="Y34" s="32"/>
      <c r="Z34" s="27"/>
      <c r="AA34" s="32"/>
      <c r="AB34" s="27"/>
      <c r="AC34" s="28" t="s">
        <v>108</v>
      </c>
      <c r="AD34" s="28" t="s">
        <v>94</v>
      </c>
      <c r="AE34" s="28" t="s">
        <v>137</v>
      </c>
      <c r="AF34" s="28"/>
      <c r="AG34" s="29">
        <f>AC35+AE35</f>
        <v>22</v>
      </c>
      <c r="AH34" s="46">
        <f>AD35+AF35</f>
        <v>144</v>
      </c>
      <c r="AI34" s="35"/>
    </row>
    <row r="35" spans="1:35" s="31" customFormat="1" ht="31.5" customHeight="1" x14ac:dyDescent="0.25">
      <c r="A35" s="24"/>
      <c r="B35" s="5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32"/>
      <c r="X35" s="27"/>
      <c r="Y35" s="32"/>
      <c r="Z35" s="27"/>
      <c r="AA35" s="32"/>
      <c r="AB35" s="27"/>
      <c r="AC35" s="28">
        <v>10</v>
      </c>
      <c r="AD35" s="28">
        <v>58</v>
      </c>
      <c r="AE35" s="45">
        <v>12</v>
      </c>
      <c r="AF35" s="45">
        <v>86</v>
      </c>
      <c r="AG35" s="34"/>
      <c r="AH35" s="58"/>
      <c r="AI35" s="35"/>
    </row>
    <row r="36" spans="1:35" s="31" customFormat="1" ht="31.5" customHeight="1" x14ac:dyDescent="0.25">
      <c r="A36" s="24">
        <v>15</v>
      </c>
      <c r="B36" s="42" t="s">
        <v>109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32"/>
      <c r="X36" s="27"/>
      <c r="Y36" s="32"/>
      <c r="Z36" s="27"/>
      <c r="AA36" s="32"/>
      <c r="AB36" s="27"/>
      <c r="AC36" s="28" t="s">
        <v>110</v>
      </c>
      <c r="AD36" s="28" t="s">
        <v>26</v>
      </c>
      <c r="AE36" s="28" t="s">
        <v>14</v>
      </c>
      <c r="AF36" s="28" t="s">
        <v>94</v>
      </c>
      <c r="AG36" s="29">
        <f>AC37+AE37</f>
        <v>34</v>
      </c>
      <c r="AH36" s="46">
        <f>AD37+AF37</f>
        <v>289</v>
      </c>
      <c r="AI36" s="35"/>
    </row>
    <row r="37" spans="1:35" s="31" customFormat="1" ht="31.5" customHeight="1" x14ac:dyDescent="0.25">
      <c r="A37" s="24"/>
      <c r="B37" s="5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32"/>
      <c r="X37" s="27"/>
      <c r="Y37" s="32"/>
      <c r="Z37" s="27"/>
      <c r="AA37" s="32"/>
      <c r="AB37" s="27"/>
      <c r="AC37" s="28">
        <v>3</v>
      </c>
      <c r="AD37" s="28">
        <v>22</v>
      </c>
      <c r="AE37" s="45">
        <v>31</v>
      </c>
      <c r="AF37" s="45">
        <v>267</v>
      </c>
      <c r="AG37" s="34"/>
      <c r="AH37" s="58"/>
      <c r="AI37" s="35"/>
    </row>
    <row r="38" spans="1:35" s="31" customFormat="1" ht="31.5" customHeight="1" x14ac:dyDescent="0.25">
      <c r="A38" s="24">
        <v>16</v>
      </c>
      <c r="B38" s="42" t="s">
        <v>105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32"/>
      <c r="X38" s="27"/>
      <c r="Y38" s="32"/>
      <c r="Z38" s="27"/>
      <c r="AA38" s="32"/>
      <c r="AB38" s="27"/>
      <c r="AC38" s="28" t="s">
        <v>106</v>
      </c>
      <c r="AD38" s="28" t="s">
        <v>26</v>
      </c>
      <c r="AE38" s="28" t="s">
        <v>23</v>
      </c>
      <c r="AF38" s="28" t="s">
        <v>26</v>
      </c>
      <c r="AG38" s="29">
        <f>AC39+AE39</f>
        <v>29</v>
      </c>
      <c r="AH38" s="46">
        <f>AD39+AF39</f>
        <v>340</v>
      </c>
      <c r="AI38" s="35"/>
    </row>
    <row r="39" spans="1:35" s="31" customFormat="1" ht="31.5" customHeight="1" x14ac:dyDescent="0.25">
      <c r="A39" s="24"/>
      <c r="B39" s="5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32"/>
      <c r="X39" s="27"/>
      <c r="Y39" s="32"/>
      <c r="Z39" s="27"/>
      <c r="AA39" s="32"/>
      <c r="AB39" s="27"/>
      <c r="AC39" s="28">
        <v>10</v>
      </c>
      <c r="AD39" s="28">
        <v>121</v>
      </c>
      <c r="AE39" s="45">
        <v>19</v>
      </c>
      <c r="AF39" s="45">
        <v>219</v>
      </c>
      <c r="AG39" s="61"/>
      <c r="AH39" s="58"/>
      <c r="AI39" s="35"/>
    </row>
    <row r="40" spans="1:35" s="31" customFormat="1" ht="31.5" customHeight="1" x14ac:dyDescent="0.25">
      <c r="A40" s="24">
        <v>17</v>
      </c>
      <c r="B40" s="42" t="s">
        <v>119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32"/>
      <c r="X40" s="27"/>
      <c r="Y40" s="32"/>
      <c r="Z40" s="27"/>
      <c r="AA40" s="32"/>
      <c r="AB40" s="27"/>
      <c r="AC40" s="28"/>
      <c r="AD40" s="62"/>
      <c r="AE40" s="63" t="s">
        <v>120</v>
      </c>
      <c r="AF40" s="63" t="s">
        <v>26</v>
      </c>
      <c r="AG40" s="29">
        <f>AE41</f>
        <v>8</v>
      </c>
      <c r="AH40" s="64">
        <f>AF41</f>
        <v>62</v>
      </c>
      <c r="AI40" s="35"/>
    </row>
    <row r="41" spans="1:35" s="31" customFormat="1" ht="31.5" customHeight="1" x14ac:dyDescent="0.25">
      <c r="A41" s="24"/>
      <c r="B41" s="5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32"/>
      <c r="X41" s="27"/>
      <c r="Y41" s="32"/>
      <c r="Z41" s="27"/>
      <c r="AA41" s="32"/>
      <c r="AB41" s="27"/>
      <c r="AC41" s="28"/>
      <c r="AD41" s="62"/>
      <c r="AE41" s="63">
        <v>8</v>
      </c>
      <c r="AF41" s="63">
        <v>62</v>
      </c>
      <c r="AG41" s="61"/>
      <c r="AH41" s="65"/>
      <c r="AI41" s="35"/>
    </row>
    <row r="42" spans="1:35" s="31" customFormat="1" ht="31.5" customHeight="1" x14ac:dyDescent="0.25">
      <c r="A42" s="42">
        <v>18</v>
      </c>
      <c r="B42" s="42" t="s">
        <v>121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32"/>
      <c r="X42" s="27"/>
      <c r="Y42" s="32"/>
      <c r="Z42" s="27"/>
      <c r="AA42" s="32"/>
      <c r="AB42" s="27"/>
      <c r="AC42" s="28"/>
      <c r="AD42" s="62"/>
      <c r="AE42" s="63" t="s">
        <v>8</v>
      </c>
      <c r="AF42" s="63"/>
      <c r="AG42" s="29">
        <f>AE43</f>
        <v>3</v>
      </c>
      <c r="AH42" s="46">
        <f>AF43</f>
        <v>16</v>
      </c>
      <c r="AI42" s="35"/>
    </row>
    <row r="43" spans="1:35" s="31" customFormat="1" ht="31.5" customHeight="1" x14ac:dyDescent="0.25">
      <c r="A43" s="57"/>
      <c r="B43" s="5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32"/>
      <c r="X43" s="27"/>
      <c r="Y43" s="32"/>
      <c r="Z43" s="27"/>
      <c r="AA43" s="32"/>
      <c r="AB43" s="27"/>
      <c r="AC43" s="28"/>
      <c r="AD43" s="62"/>
      <c r="AE43" s="63">
        <v>3</v>
      </c>
      <c r="AF43" s="63">
        <v>16</v>
      </c>
      <c r="AG43" s="61"/>
      <c r="AH43" s="58"/>
      <c r="AI43" s="35"/>
    </row>
    <row r="44" spans="1:35" s="31" customFormat="1" ht="31.5" customHeight="1" x14ac:dyDescent="0.25">
      <c r="A44" s="24"/>
      <c r="B44" s="25" t="s">
        <v>129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v>0</v>
      </c>
      <c r="R44" s="26">
        <v>0</v>
      </c>
      <c r="S44" s="27" t="s">
        <v>14</v>
      </c>
      <c r="T44" s="27" t="s">
        <v>26</v>
      </c>
      <c r="U44" s="27" t="s">
        <v>43</v>
      </c>
      <c r="V44" s="27"/>
      <c r="W44" s="27" t="s">
        <v>43</v>
      </c>
      <c r="X44" s="27"/>
      <c r="Y44" s="27"/>
      <c r="Z44" s="27"/>
      <c r="AA44" s="27"/>
      <c r="AB44" s="27"/>
      <c r="AC44" s="28"/>
      <c r="AD44" s="28"/>
      <c r="AE44" s="45"/>
      <c r="AF44" s="45"/>
      <c r="AG44" s="29">
        <f>C44+E44+G44+I44+K44+M44+O44+Q44+S45+U45+W45+Y45+AA45</f>
        <v>27</v>
      </c>
      <c r="AH44" s="30">
        <f>D44+F44+H44+J44+L44+N44+P44+R44+T45+V45+X45+Z45+AB45</f>
        <v>246</v>
      </c>
    </row>
    <row r="45" spans="1:35" s="31" customFormat="1" ht="31.5" customHeight="1" x14ac:dyDescent="0.25">
      <c r="A45" s="24"/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32">
        <v>20</v>
      </c>
      <c r="T45" s="32" t="s">
        <v>27</v>
      </c>
      <c r="U45" s="32" t="s">
        <v>30</v>
      </c>
      <c r="V45" s="32" t="s">
        <v>44</v>
      </c>
      <c r="W45" s="32" t="s">
        <v>60</v>
      </c>
      <c r="X45" s="32" t="s">
        <v>61</v>
      </c>
      <c r="Y45" s="32"/>
      <c r="Z45" s="32"/>
      <c r="AA45" s="32"/>
      <c r="AB45" s="32"/>
      <c r="AC45" s="33"/>
      <c r="AD45" s="33"/>
      <c r="AE45" s="33"/>
      <c r="AF45" s="33"/>
      <c r="AG45" s="34"/>
      <c r="AH45" s="30"/>
      <c r="AI45" s="35"/>
    </row>
    <row r="46" spans="1:35" s="31" customFormat="1" ht="31.5" customHeight="1" x14ac:dyDescent="0.25">
      <c r="A46" s="24"/>
      <c r="B46" s="25" t="s">
        <v>130</v>
      </c>
      <c r="C46" s="26"/>
      <c r="D46" s="26"/>
      <c r="E46" s="26">
        <v>0</v>
      </c>
      <c r="F46" s="26">
        <v>0</v>
      </c>
      <c r="G46" s="26">
        <v>0</v>
      </c>
      <c r="H46" s="26">
        <v>0</v>
      </c>
      <c r="I46" s="26">
        <v>16</v>
      </c>
      <c r="J46" s="26">
        <v>271</v>
      </c>
      <c r="K46" s="26">
        <v>2</v>
      </c>
      <c r="L46" s="26">
        <v>20</v>
      </c>
      <c r="M46" s="26">
        <v>39</v>
      </c>
      <c r="N46" s="26">
        <v>391</v>
      </c>
      <c r="O46" s="26">
        <v>15</v>
      </c>
      <c r="P46" s="26">
        <v>184</v>
      </c>
      <c r="Q46" s="26">
        <v>7</v>
      </c>
      <c r="R46" s="26">
        <v>57</v>
      </c>
      <c r="S46" s="27" t="s">
        <v>7</v>
      </c>
      <c r="T46" s="27" t="s">
        <v>5</v>
      </c>
      <c r="U46" s="27" t="s">
        <v>10</v>
      </c>
      <c r="V46" s="27"/>
      <c r="W46" s="27" t="s">
        <v>9</v>
      </c>
      <c r="X46" s="27"/>
      <c r="Y46" s="27"/>
      <c r="Z46" s="27"/>
      <c r="AA46" s="27"/>
      <c r="AB46" s="27"/>
      <c r="AC46" s="28"/>
      <c r="AD46" s="28"/>
      <c r="AE46" s="28"/>
      <c r="AF46" s="28"/>
      <c r="AG46" s="29">
        <f>C46+E46+G46+I46+K46+M46+O46+Q46+S47+U47+W47+Y47+AA47</f>
        <v>96</v>
      </c>
      <c r="AH46" s="30">
        <f>D46+F46+H46+J46+L46+N46+P46+R46+T47+V47+X47+Z47+AB47</f>
        <v>1086</v>
      </c>
    </row>
    <row r="47" spans="1:35" s="31" customFormat="1" ht="31.5" customHeight="1" x14ac:dyDescent="0.25">
      <c r="A47" s="24"/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32">
        <v>6</v>
      </c>
      <c r="T47" s="32">
        <v>47</v>
      </c>
      <c r="U47" s="32" t="s">
        <v>32</v>
      </c>
      <c r="V47" s="32" t="s">
        <v>47</v>
      </c>
      <c r="W47" s="32" t="s">
        <v>63</v>
      </c>
      <c r="X47" s="32" t="s">
        <v>64</v>
      </c>
      <c r="Y47" s="32"/>
      <c r="Z47" s="32"/>
      <c r="AA47" s="32"/>
      <c r="AB47" s="32"/>
      <c r="AC47" s="33"/>
      <c r="AD47" s="33"/>
      <c r="AE47" s="33"/>
      <c r="AF47" s="33"/>
      <c r="AG47" s="34"/>
      <c r="AH47" s="30"/>
      <c r="AI47" s="35"/>
    </row>
    <row r="48" spans="1:35" s="31" customFormat="1" ht="64.900000000000006" customHeight="1" x14ac:dyDescent="0.25">
      <c r="A48" s="1"/>
      <c r="B48" s="66" t="s">
        <v>131</v>
      </c>
      <c r="C48" s="27"/>
      <c r="D48" s="27"/>
      <c r="E48" s="27">
        <v>55</v>
      </c>
      <c r="F48" s="27">
        <v>835</v>
      </c>
      <c r="G48" s="27">
        <v>41</v>
      </c>
      <c r="H48" s="27">
        <v>532</v>
      </c>
      <c r="I48" s="27">
        <v>23</v>
      </c>
      <c r="J48" s="27">
        <v>323</v>
      </c>
      <c r="K48" s="27">
        <v>28</v>
      </c>
      <c r="L48" s="27">
        <v>330</v>
      </c>
      <c r="M48" s="27">
        <v>8</v>
      </c>
      <c r="N48" s="27">
        <v>83</v>
      </c>
      <c r="O48" s="27">
        <v>2</v>
      </c>
      <c r="P48" s="27">
        <v>18</v>
      </c>
      <c r="Q48" s="27"/>
      <c r="R48" s="27"/>
      <c r="S48" s="27"/>
      <c r="T48" s="27"/>
      <c r="U48" s="27"/>
      <c r="V48" s="32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67">
        <f>C48+E48+G48+I48+K48+M48+O48+Q48+S48+U48+W48+Y48+AA48</f>
        <v>157</v>
      </c>
      <c r="AH48" s="68">
        <f>D48+F48+H48+J48+L48+N48+P48+R48+T48+V48+X48+Z48+AB48</f>
        <v>2121</v>
      </c>
      <c r="AI48" s="69"/>
    </row>
    <row r="49" spans="1:35" s="31" customFormat="1" ht="31.5" customHeight="1" x14ac:dyDescent="0.25">
      <c r="A49" s="24"/>
      <c r="B49" s="42" t="s">
        <v>135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32"/>
      <c r="T49" s="27"/>
      <c r="U49" s="32"/>
      <c r="V49" s="53"/>
      <c r="W49" s="27" t="s">
        <v>9</v>
      </c>
      <c r="X49" s="27" t="s">
        <v>26</v>
      </c>
      <c r="Y49" s="27"/>
      <c r="Z49" s="27"/>
      <c r="AA49" s="27"/>
      <c r="AB49" s="27"/>
      <c r="AC49" s="28"/>
      <c r="AD49" s="28"/>
      <c r="AE49" s="28"/>
      <c r="AF49" s="28"/>
      <c r="AG49" s="29">
        <f>C50+E50+G50+I50+K50+M50+O50+Q50+S50+U50+W50+Y50+AA50</f>
        <v>85</v>
      </c>
      <c r="AH49" s="46">
        <f>D50++F50+H50+J50+L50+N50+P50+R50+T50+V50+X50+Z50+AB50</f>
        <v>1012</v>
      </c>
      <c r="AI49" s="35"/>
    </row>
    <row r="50" spans="1:35" s="31" customFormat="1" ht="31.5" customHeight="1" x14ac:dyDescent="0.25">
      <c r="A50" s="24"/>
      <c r="B50" s="57"/>
      <c r="C50" s="27">
        <v>15</v>
      </c>
      <c r="D50" s="27">
        <v>281</v>
      </c>
      <c r="E50" s="27">
        <v>15</v>
      </c>
      <c r="F50" s="27">
        <v>165</v>
      </c>
      <c r="G50" s="27">
        <v>18</v>
      </c>
      <c r="H50" s="27">
        <v>198</v>
      </c>
      <c r="I50" s="27">
        <v>11</v>
      </c>
      <c r="J50" s="27">
        <v>127</v>
      </c>
      <c r="K50" s="27">
        <v>11</v>
      </c>
      <c r="L50" s="27">
        <v>126</v>
      </c>
      <c r="M50" s="27">
        <v>4</v>
      </c>
      <c r="N50" s="27">
        <v>31</v>
      </c>
      <c r="O50" s="27">
        <v>2</v>
      </c>
      <c r="P50" s="27">
        <v>18</v>
      </c>
      <c r="Q50" s="27">
        <v>3</v>
      </c>
      <c r="R50" s="27">
        <v>12</v>
      </c>
      <c r="S50" s="27"/>
      <c r="T50" s="27"/>
      <c r="U50" s="27"/>
      <c r="V50" s="27"/>
      <c r="W50" s="32">
        <v>6</v>
      </c>
      <c r="X50" s="27">
        <v>54</v>
      </c>
      <c r="Y50" s="32"/>
      <c r="Z50" s="27"/>
      <c r="AA50" s="32"/>
      <c r="AB50" s="27"/>
      <c r="AC50" s="50"/>
      <c r="AD50" s="50"/>
      <c r="AE50" s="50"/>
      <c r="AF50" s="50"/>
      <c r="AG50" s="34"/>
      <c r="AH50" s="58"/>
      <c r="AI50" s="35"/>
    </row>
    <row r="51" spans="1:35" s="31" customFormat="1" ht="31.5" customHeight="1" x14ac:dyDescent="0.25">
      <c r="A51" s="24"/>
      <c r="B51" s="25" t="s">
        <v>132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>
        <v>4</v>
      </c>
      <c r="P51" s="26">
        <v>25</v>
      </c>
      <c r="Q51" s="26">
        <v>6</v>
      </c>
      <c r="R51" s="26">
        <v>17</v>
      </c>
      <c r="S51" s="27" t="s">
        <v>7</v>
      </c>
      <c r="T51" s="47">
        <v>0</v>
      </c>
      <c r="U51" s="27" t="s">
        <v>9</v>
      </c>
      <c r="V51" s="37">
        <v>0</v>
      </c>
      <c r="W51" s="27"/>
      <c r="X51" s="37"/>
      <c r="Y51" s="27"/>
      <c r="Z51" s="37"/>
      <c r="AA51" s="27"/>
      <c r="AB51" s="37"/>
      <c r="AC51" s="28"/>
      <c r="AD51" s="28"/>
      <c r="AE51" s="28"/>
      <c r="AF51" s="28"/>
      <c r="AG51" s="29">
        <f>C51+E51+G1+I51+K51+M51+O51+Q51+S52+U52+U52+W52+Y52+AA52</f>
        <v>10</v>
      </c>
      <c r="AH51" s="30">
        <f>D51+F51+H51+J51+L51+N51+P51+R51+T51+V51+X51+Z51+AB51</f>
        <v>42</v>
      </c>
    </row>
    <row r="52" spans="1:35" s="31" customFormat="1" ht="31.5" customHeight="1" x14ac:dyDescent="0.25">
      <c r="A52" s="24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32">
        <v>0</v>
      </c>
      <c r="T52" s="47"/>
      <c r="U52" s="32" t="s">
        <v>48</v>
      </c>
      <c r="V52" s="39"/>
      <c r="W52" s="32"/>
      <c r="X52" s="39"/>
      <c r="Y52" s="32"/>
      <c r="Z52" s="39"/>
      <c r="AA52" s="32"/>
      <c r="AB52" s="39"/>
      <c r="AC52" s="50"/>
      <c r="AD52" s="50"/>
      <c r="AE52" s="50"/>
      <c r="AF52" s="50"/>
      <c r="AG52" s="34"/>
      <c r="AH52" s="30"/>
      <c r="AI52" s="35"/>
    </row>
    <row r="53" spans="1:35" s="31" customFormat="1" ht="78.75" x14ac:dyDescent="0.25">
      <c r="A53" s="1"/>
      <c r="B53" s="66" t="s">
        <v>133</v>
      </c>
      <c r="C53" s="27"/>
      <c r="D53" s="27"/>
      <c r="E53" s="27">
        <v>9</v>
      </c>
      <c r="F53" s="27">
        <v>86</v>
      </c>
      <c r="G53" s="27">
        <v>13</v>
      </c>
      <c r="H53" s="27">
        <v>87</v>
      </c>
      <c r="I53" s="27">
        <v>3</v>
      </c>
      <c r="J53" s="27">
        <v>24</v>
      </c>
      <c r="K53" s="27">
        <v>8</v>
      </c>
      <c r="L53" s="27">
        <v>69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/>
      <c r="T53" s="27"/>
      <c r="U53" s="27"/>
      <c r="V53" s="32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67">
        <f>C53+E53+G53+I53+K53+M53+O53+Q53+S53+U53+W53+Y53</f>
        <v>33</v>
      </c>
      <c r="AH53" s="68">
        <f>D53+F53+H53+J53+L53+N53+P53+R53+T53+V53+X53+Z53</f>
        <v>266</v>
      </c>
      <c r="AI53" s="69"/>
    </row>
    <row r="54" spans="1:35" s="31" customFormat="1" ht="63.75" thickBot="1" x14ac:dyDescent="0.3">
      <c r="A54" s="1"/>
      <c r="B54" s="66" t="s">
        <v>134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8"/>
      <c r="N54" s="27"/>
      <c r="O54" s="27">
        <v>2</v>
      </c>
      <c r="P54" s="27">
        <v>8</v>
      </c>
      <c r="Q54" s="27">
        <v>1</v>
      </c>
      <c r="R54" s="27">
        <v>12</v>
      </c>
      <c r="S54" s="27"/>
      <c r="T54" s="27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70">
        <f>C54+E54+G54+I54+K54+M54+O54+Q54+S54+U54+W54+Y54+AA54</f>
        <v>3</v>
      </c>
      <c r="AH54" s="68">
        <f>D54+F54+H54+J54+L54+N54+P54+R54+T54+V54+X54+Z54+AB54</f>
        <v>20</v>
      </c>
      <c r="AI54" s="35"/>
    </row>
    <row r="55" spans="1:35" s="31" customFormat="1" ht="24.75" customHeight="1" thickBot="1" x14ac:dyDescent="0.3">
      <c r="A55" s="1"/>
      <c r="B55" s="71" t="s">
        <v>22</v>
      </c>
      <c r="C55" s="72">
        <v>2008</v>
      </c>
      <c r="D55" s="73"/>
      <c r="E55" s="74">
        <v>2009</v>
      </c>
      <c r="F55" s="75"/>
      <c r="G55" s="72">
        <v>2010</v>
      </c>
      <c r="H55" s="73"/>
      <c r="I55" s="74">
        <v>2011</v>
      </c>
      <c r="J55" s="75"/>
      <c r="K55" s="72">
        <v>2012</v>
      </c>
      <c r="L55" s="73"/>
      <c r="M55" s="74">
        <v>2013</v>
      </c>
      <c r="N55" s="75"/>
      <c r="O55" s="72">
        <v>2014</v>
      </c>
      <c r="P55" s="73"/>
      <c r="Q55" s="74">
        <v>2015</v>
      </c>
      <c r="R55" s="75"/>
      <c r="S55" s="76">
        <v>2016</v>
      </c>
      <c r="T55" s="77"/>
      <c r="U55" s="78">
        <v>2017</v>
      </c>
      <c r="V55" s="79"/>
      <c r="W55" s="78">
        <v>2018</v>
      </c>
      <c r="X55" s="79"/>
      <c r="Y55" s="78">
        <v>2019</v>
      </c>
      <c r="Z55" s="79"/>
      <c r="AA55" s="78">
        <v>2020</v>
      </c>
      <c r="AB55" s="79"/>
      <c r="AC55" s="80"/>
      <c r="AD55" s="80"/>
      <c r="AE55" s="80"/>
      <c r="AF55" s="80"/>
      <c r="AG55" s="81" t="s">
        <v>19</v>
      </c>
      <c r="AH55" s="82" t="s">
        <v>20</v>
      </c>
      <c r="AI55" s="83"/>
    </row>
    <row r="56" spans="1:35" s="31" customFormat="1" ht="37.5" customHeight="1" thickBot="1" x14ac:dyDescent="0.3">
      <c r="A56" s="1"/>
      <c r="B56" s="84" t="s">
        <v>37</v>
      </c>
      <c r="C56" s="85"/>
      <c r="D56" s="86"/>
      <c r="E56" s="85"/>
      <c r="F56" s="86"/>
      <c r="G56" s="85"/>
      <c r="H56" s="86"/>
      <c r="I56" s="85"/>
      <c r="J56" s="86"/>
      <c r="K56" s="85"/>
      <c r="L56" s="86"/>
      <c r="M56" s="85"/>
      <c r="N56" s="86"/>
      <c r="O56" s="85"/>
      <c r="P56" s="86"/>
      <c r="Q56" s="85"/>
      <c r="R56" s="87"/>
      <c r="S56" s="88" t="s">
        <v>35</v>
      </c>
      <c r="T56" s="89">
        <v>173</v>
      </c>
      <c r="U56" s="88" t="s">
        <v>35</v>
      </c>
      <c r="V56" s="89">
        <v>175</v>
      </c>
      <c r="W56" s="88" t="s">
        <v>35</v>
      </c>
      <c r="X56" s="89">
        <v>170</v>
      </c>
      <c r="Y56" s="88" t="s">
        <v>35</v>
      </c>
      <c r="Z56" s="89">
        <v>179</v>
      </c>
      <c r="AA56" s="88" t="s">
        <v>35</v>
      </c>
      <c r="AB56" s="89">
        <v>156</v>
      </c>
      <c r="AC56" s="88" t="s">
        <v>35</v>
      </c>
      <c r="AD56" s="89">
        <v>204</v>
      </c>
      <c r="AE56" s="88" t="s">
        <v>35</v>
      </c>
      <c r="AF56" s="89">
        <v>182</v>
      </c>
      <c r="AG56" s="90"/>
      <c r="AH56" s="91"/>
      <c r="AI56" s="83"/>
    </row>
    <row r="57" spans="1:35" s="31" customFormat="1" ht="37.5" customHeight="1" thickBot="1" x14ac:dyDescent="0.3">
      <c r="A57" s="1"/>
      <c r="B57" s="92"/>
      <c r="C57" s="93"/>
      <c r="D57" s="94"/>
      <c r="E57" s="93"/>
      <c r="F57" s="94"/>
      <c r="G57" s="93"/>
      <c r="H57" s="94"/>
      <c r="I57" s="93"/>
      <c r="J57" s="94"/>
      <c r="K57" s="93"/>
      <c r="L57" s="94"/>
      <c r="M57" s="93"/>
      <c r="N57" s="94"/>
      <c r="O57" s="93"/>
      <c r="P57" s="94"/>
      <c r="Q57" s="93"/>
      <c r="R57" s="95"/>
      <c r="S57" s="96" t="s">
        <v>34</v>
      </c>
      <c r="T57" s="97">
        <v>31</v>
      </c>
      <c r="U57" s="98" t="s">
        <v>34</v>
      </c>
      <c r="V57" s="99">
        <v>31</v>
      </c>
      <c r="W57" s="98" t="s">
        <v>34</v>
      </c>
      <c r="X57" s="99">
        <v>26</v>
      </c>
      <c r="Y57" s="98" t="s">
        <v>34</v>
      </c>
      <c r="Z57" s="99">
        <v>24</v>
      </c>
      <c r="AA57" s="98" t="s">
        <v>34</v>
      </c>
      <c r="AB57" s="99">
        <v>73</v>
      </c>
      <c r="AC57" s="98" t="s">
        <v>34</v>
      </c>
      <c r="AD57" s="99">
        <v>87</v>
      </c>
      <c r="AE57" s="98" t="s">
        <v>34</v>
      </c>
      <c r="AF57" s="99">
        <v>42</v>
      </c>
      <c r="AG57" s="90"/>
      <c r="AH57" s="91"/>
      <c r="AI57" s="83"/>
    </row>
    <row r="58" spans="1:35" s="31" customFormat="1" ht="37.5" customHeight="1" thickBot="1" x14ac:dyDescent="0.3">
      <c r="A58" s="1"/>
      <c r="B58" s="92"/>
      <c r="C58" s="85"/>
      <c r="D58" s="86"/>
      <c r="E58" s="85"/>
      <c r="F58" s="86"/>
      <c r="G58" s="85"/>
      <c r="H58" s="86"/>
      <c r="I58" s="85"/>
      <c r="J58" s="86"/>
      <c r="K58" s="85"/>
      <c r="L58" s="86"/>
      <c r="M58" s="85"/>
      <c r="N58" s="100"/>
      <c r="O58" s="85"/>
      <c r="P58" s="86"/>
      <c r="Q58" s="85"/>
      <c r="R58" s="87"/>
      <c r="S58" s="101" t="s">
        <v>33</v>
      </c>
      <c r="T58" s="89">
        <v>142</v>
      </c>
      <c r="U58" s="98" t="s">
        <v>33</v>
      </c>
      <c r="V58" s="102">
        <f>U5+U7+U9+U45+U11+U13+U15+U47+U19+U52+U21+U23+U31</f>
        <v>144</v>
      </c>
      <c r="W58" s="98" t="s">
        <v>33</v>
      </c>
      <c r="X58" s="103">
        <f>W5+W7+W9+W45+W11+W13+W15+W47+W19+W52+W21+W23+W31+W17+W50+W29+W25</f>
        <v>144</v>
      </c>
      <c r="Y58" s="98" t="s">
        <v>33</v>
      </c>
      <c r="Z58" s="103">
        <v>155</v>
      </c>
      <c r="AA58" s="98" t="s">
        <v>33</v>
      </c>
      <c r="AB58" s="103">
        <v>83</v>
      </c>
      <c r="AC58" s="98" t="s">
        <v>33</v>
      </c>
      <c r="AD58" s="103">
        <v>117</v>
      </c>
      <c r="AE58" s="98" t="s">
        <v>33</v>
      </c>
      <c r="AF58" s="103">
        <v>140</v>
      </c>
      <c r="AG58" s="90"/>
      <c r="AH58" s="91"/>
    </row>
    <row r="59" spans="1:35" s="31" customFormat="1" ht="77.25" customHeight="1" thickBot="1" x14ac:dyDescent="0.3">
      <c r="A59" s="1"/>
      <c r="B59" s="92"/>
      <c r="C59" s="93"/>
      <c r="D59" s="94"/>
      <c r="E59" s="93"/>
      <c r="F59" s="94"/>
      <c r="G59" s="93"/>
      <c r="H59" s="94"/>
      <c r="I59" s="93"/>
      <c r="J59" s="94"/>
      <c r="K59" s="93"/>
      <c r="L59" s="94"/>
      <c r="M59" s="93"/>
      <c r="N59" s="104"/>
      <c r="O59" s="93"/>
      <c r="P59" s="94"/>
      <c r="Q59" s="93"/>
      <c r="R59" s="94"/>
      <c r="S59" s="105" t="s">
        <v>73</v>
      </c>
      <c r="T59" s="106">
        <v>7</v>
      </c>
      <c r="U59" s="105" t="s">
        <v>73</v>
      </c>
      <c r="V59" s="107">
        <v>5</v>
      </c>
      <c r="W59" s="105" t="s">
        <v>73</v>
      </c>
      <c r="X59" s="107">
        <v>18</v>
      </c>
      <c r="Y59" s="105" t="s">
        <v>73</v>
      </c>
      <c r="Z59" s="107">
        <v>46</v>
      </c>
      <c r="AA59" s="105" t="s">
        <v>73</v>
      </c>
      <c r="AB59" s="107">
        <v>18</v>
      </c>
      <c r="AC59" s="105" t="s">
        <v>73</v>
      </c>
      <c r="AD59" s="107">
        <v>25</v>
      </c>
      <c r="AE59" s="105" t="s">
        <v>73</v>
      </c>
      <c r="AF59" s="107">
        <v>14</v>
      </c>
      <c r="AG59" s="90"/>
      <c r="AH59" s="91"/>
    </row>
    <row r="60" spans="1:35" s="31" customFormat="1" ht="61.5" customHeight="1" thickBot="1" x14ac:dyDescent="0.3">
      <c r="A60" s="1"/>
      <c r="B60" s="92"/>
      <c r="C60" s="93"/>
      <c r="D60" s="94"/>
      <c r="E60" s="93"/>
      <c r="F60" s="94"/>
      <c r="G60" s="93"/>
      <c r="H60" s="94"/>
      <c r="I60" s="93"/>
      <c r="J60" s="94"/>
      <c r="K60" s="93"/>
      <c r="L60" s="94"/>
      <c r="M60" s="93"/>
      <c r="N60" s="104"/>
      <c r="O60" s="93"/>
      <c r="P60" s="94"/>
      <c r="Q60" s="93"/>
      <c r="R60" s="94"/>
      <c r="S60" s="93" t="s">
        <v>36</v>
      </c>
      <c r="T60" s="108">
        <f>T5+T7+T8+T45+T11+T12+T15+T47+T18+T23+T16</f>
        <v>1322</v>
      </c>
      <c r="U60" s="93" t="s">
        <v>54</v>
      </c>
      <c r="V60" s="109">
        <f>V5+V7+V9+V45+V11+V13+V15+V47+V19+V51+V21+V23+V31</f>
        <v>1541</v>
      </c>
      <c r="W60" s="93" t="s">
        <v>72</v>
      </c>
      <c r="X60" s="103">
        <f>X5+X7+X9+X45+X11+X13+X15+X47+X19+X51+X21+X23+X31+X17+X50+X29+X25</f>
        <v>1410</v>
      </c>
      <c r="Y60" s="93" t="s">
        <v>85</v>
      </c>
      <c r="Z60" s="103">
        <f>Z5+Z7+Z9+Z45+Z11+Z13+Z15+Z47+Z19+Z21+Z23+Z31+Z17+Z50+Z29+Z25+Z27+Z51+Z53+Z54</f>
        <v>1182</v>
      </c>
      <c r="AA60" s="93" t="s">
        <v>100</v>
      </c>
      <c r="AB60" s="103">
        <v>567</v>
      </c>
      <c r="AC60" s="93" t="s">
        <v>122</v>
      </c>
      <c r="AD60" s="103">
        <v>926</v>
      </c>
      <c r="AE60" s="93" t="s">
        <v>123</v>
      </c>
      <c r="AF60" s="103">
        <f>AF5+AF7+AF9+AF15+AF17+AF21+AF23+AF25+AF27+AF29+AF31+AF33+AF35+AF37+AF39+AF41+AF43</f>
        <v>1216</v>
      </c>
      <c r="AG60" s="90"/>
      <c r="AH60" s="91"/>
    </row>
    <row r="61" spans="1:35" s="31" customFormat="1" ht="41.25" customHeight="1" thickBot="1" x14ac:dyDescent="0.3">
      <c r="A61" s="1"/>
      <c r="B61" s="92"/>
      <c r="C61" s="110" t="s">
        <v>3</v>
      </c>
      <c r="D61" s="111" t="s">
        <v>1</v>
      </c>
      <c r="E61" s="110" t="s">
        <v>3</v>
      </c>
      <c r="F61" s="112" t="s">
        <v>1</v>
      </c>
      <c r="G61" s="110" t="s">
        <v>3</v>
      </c>
      <c r="H61" s="111" t="s">
        <v>1</v>
      </c>
      <c r="I61" s="110" t="s">
        <v>2</v>
      </c>
      <c r="J61" s="112" t="s">
        <v>1</v>
      </c>
      <c r="K61" s="110" t="s">
        <v>2</v>
      </c>
      <c r="L61" s="111" t="s">
        <v>1</v>
      </c>
      <c r="M61" s="110" t="s">
        <v>2</v>
      </c>
      <c r="N61" s="113" t="s">
        <v>1</v>
      </c>
      <c r="O61" s="110" t="s">
        <v>2</v>
      </c>
      <c r="P61" s="111" t="s">
        <v>1</v>
      </c>
      <c r="Q61" s="110" t="s">
        <v>2</v>
      </c>
      <c r="R61" s="112" t="s">
        <v>1</v>
      </c>
      <c r="S61" s="110" t="s">
        <v>33</v>
      </c>
      <c r="T61" s="111" t="s">
        <v>4</v>
      </c>
      <c r="U61" s="110" t="s">
        <v>33</v>
      </c>
      <c r="V61" s="114" t="s">
        <v>4</v>
      </c>
      <c r="W61" s="110" t="s">
        <v>33</v>
      </c>
      <c r="X61" s="114" t="s">
        <v>4</v>
      </c>
      <c r="Y61" s="110" t="s">
        <v>33</v>
      </c>
      <c r="Z61" s="114" t="s">
        <v>4</v>
      </c>
      <c r="AA61" s="110" t="s">
        <v>33</v>
      </c>
      <c r="AB61" s="114" t="s">
        <v>4</v>
      </c>
      <c r="AC61" s="110" t="s">
        <v>33</v>
      </c>
      <c r="AD61" s="114" t="s">
        <v>4</v>
      </c>
      <c r="AE61" s="110" t="s">
        <v>33</v>
      </c>
      <c r="AF61" s="114" t="s">
        <v>4</v>
      </c>
      <c r="AG61" s="115"/>
      <c r="AH61" s="116"/>
    </row>
    <row r="62" spans="1:35" s="31" customFormat="1" ht="28.5" customHeight="1" thickBot="1" x14ac:dyDescent="0.3">
      <c r="A62" s="1"/>
      <c r="B62" s="117"/>
      <c r="C62" s="118">
        <f t="shared" ref="C62:I62" si="0">SUM(C4:C54)</f>
        <v>87</v>
      </c>
      <c r="D62" s="71">
        <f t="shared" si="0"/>
        <v>1623</v>
      </c>
      <c r="E62" s="118">
        <f t="shared" si="0"/>
        <v>117</v>
      </c>
      <c r="F62" s="112">
        <f t="shared" si="0"/>
        <v>1625</v>
      </c>
      <c r="G62" s="118">
        <f t="shared" si="0"/>
        <v>114</v>
      </c>
      <c r="H62" s="71">
        <f t="shared" si="0"/>
        <v>1413</v>
      </c>
      <c r="I62" s="118">
        <f t="shared" si="0"/>
        <v>166</v>
      </c>
      <c r="J62" s="112">
        <f t="shared" ref="J62:R62" si="1">SUM(J4:J54)</f>
        <v>2366</v>
      </c>
      <c r="K62" s="118">
        <f>SUM(K4:K54)</f>
        <v>167</v>
      </c>
      <c r="L62" s="71">
        <f t="shared" si="1"/>
        <v>2073</v>
      </c>
      <c r="M62" s="118">
        <f t="shared" si="1"/>
        <v>143</v>
      </c>
      <c r="N62" s="112">
        <f t="shared" si="1"/>
        <v>1381</v>
      </c>
      <c r="O62" s="118">
        <f t="shared" si="1"/>
        <v>140</v>
      </c>
      <c r="P62" s="71">
        <f t="shared" si="1"/>
        <v>1404</v>
      </c>
      <c r="Q62" s="118">
        <f t="shared" si="1"/>
        <v>131</v>
      </c>
      <c r="R62" s="112">
        <f t="shared" si="1"/>
        <v>1056</v>
      </c>
      <c r="S62" s="119">
        <f>S5+S7+S9+S45+S11+S13+S15+S47+S19+S52+S23+S17</f>
        <v>142</v>
      </c>
      <c r="T62" s="71">
        <v>1390</v>
      </c>
      <c r="U62" s="119">
        <f>U5+U7+U9+U45+U11+U13+U15+U47+U19+U52+U21+U23+U31+U17+U50+U25+U53+U54</f>
        <v>144</v>
      </c>
      <c r="V62" s="120">
        <f>144*1541/139</f>
        <v>1596.4316546762591</v>
      </c>
      <c r="W62" s="119">
        <f>W5+W7+W9+W45+W11+W13+W15+W47+W19+W52+W21+W23+W31+W17+W50+W29+W25+W53+W54</f>
        <v>144</v>
      </c>
      <c r="X62" s="120">
        <f>144*1410/126</f>
        <v>1611.4285714285713</v>
      </c>
      <c r="Y62" s="119">
        <f>Y5+Y7+Y9+Y45+Y11+Y13+Y15+Y47+Y19+Y52+Y21+Y23+Y31+Y17+Y50+Y29+Y25+Y27+Y53+Y54</f>
        <v>155</v>
      </c>
      <c r="Z62" s="120">
        <f>155*1182/109</f>
        <v>1680.8256880733945</v>
      </c>
      <c r="AA62" s="119">
        <f>AA5+AA7+AA9+AA45+AA11+AA13+AA15+AA47+AA19+AA52+AA21+AA23+AA31+AA17+AA50+AA29+AA25+AA27+AA53+AA54</f>
        <v>83</v>
      </c>
      <c r="AB62" s="120">
        <f>83*567/65</f>
        <v>724.01538461538462</v>
      </c>
      <c r="AC62" s="119">
        <f>AC5+AC7+AC9+AC45+AC11+AC13+AC15+AC47+AC19+AC52+AC21+AC23+AC31+AC17+AC50+AC29+AC25+AC27+AC53+AC54+AC33+AC35+AC37+AC39</f>
        <v>117</v>
      </c>
      <c r="AD62" s="120">
        <f>117*926/92</f>
        <v>1177.6304347826087</v>
      </c>
      <c r="AE62" s="119">
        <f>AE5+AE7+AE9+AE45+AE11+AE13+AE15+AE47+AE19+AE52+AE21+AE23+AE31+AE17+AE50+AE29+AE25+AE27+AE53+AE54+AE33+AE35+AE37+AE39+AE41+AE43</f>
        <v>140</v>
      </c>
      <c r="AF62" s="120">
        <f>134*1216/120</f>
        <v>1357.8666666666666</v>
      </c>
      <c r="AG62" s="121">
        <f>C62+E62++G62+I62+K62+M62+O62+Q62+S62+U62+W62+Y62+AA62+AC62+AE62</f>
        <v>1990</v>
      </c>
      <c r="AH62" s="121">
        <f>D62+F62+H62+J62+L62+N62+P62+R62+T62+V62+X62+Z62+AB62+AD62+AF62</f>
        <v>22479.19840024288</v>
      </c>
    </row>
    <row r="63" spans="1:35" s="31" customFormat="1" ht="36" customHeight="1" thickBot="1" x14ac:dyDescent="0.3">
      <c r="A63" s="1"/>
      <c r="B63" s="71" t="s">
        <v>21</v>
      </c>
      <c r="C63" s="122">
        <f>D62/C62</f>
        <v>18.655172413793103</v>
      </c>
      <c r="D63" s="123"/>
      <c r="E63" s="124">
        <f>F62/E62</f>
        <v>13.888888888888889</v>
      </c>
      <c r="F63" s="125"/>
      <c r="G63" s="122">
        <f>H62/G62</f>
        <v>12.394736842105264</v>
      </c>
      <c r="H63" s="123"/>
      <c r="I63" s="124">
        <f>J62/I62</f>
        <v>14.253012048192771</v>
      </c>
      <c r="J63" s="125"/>
      <c r="K63" s="122">
        <f>L62/K62</f>
        <v>12.41317365269461</v>
      </c>
      <c r="L63" s="123"/>
      <c r="M63" s="124">
        <f>N62/M62</f>
        <v>9.6573426573426566</v>
      </c>
      <c r="N63" s="125"/>
      <c r="O63" s="122">
        <f>P62/O62</f>
        <v>10.028571428571428</v>
      </c>
      <c r="P63" s="123"/>
      <c r="Q63" s="124">
        <f>R62/Q62</f>
        <v>8.0610687022900755</v>
      </c>
      <c r="R63" s="125"/>
      <c r="S63" s="122">
        <f>T62/S62</f>
        <v>9.7887323943661979</v>
      </c>
      <c r="T63" s="123"/>
      <c r="U63" s="126">
        <f>V62/U62</f>
        <v>11.0863309352518</v>
      </c>
      <c r="V63" s="127"/>
      <c r="W63" s="126">
        <f>X62/W62</f>
        <v>11.19047619047619</v>
      </c>
      <c r="X63" s="127"/>
      <c r="Y63" s="126">
        <f>Z62/Y62</f>
        <v>10.844036697247706</v>
      </c>
      <c r="Z63" s="127"/>
      <c r="AA63" s="126">
        <f>AB62/AA62</f>
        <v>8.7230769230769223</v>
      </c>
      <c r="AB63" s="127"/>
      <c r="AC63" s="126">
        <f>AD62/AC62</f>
        <v>10.065217391304348</v>
      </c>
      <c r="AD63" s="127"/>
      <c r="AE63" s="126">
        <f>AF62/AE62</f>
        <v>9.6990476190476187</v>
      </c>
      <c r="AF63" s="127"/>
      <c r="AG63" s="128">
        <f>AH62/AG62</f>
        <v>11.296079598112</v>
      </c>
      <c r="AH63" s="129"/>
      <c r="AI63" s="35"/>
    </row>
    <row r="65" spans="14:34" x14ac:dyDescent="0.25">
      <c r="AG65" s="130"/>
      <c r="AH65" s="130"/>
    </row>
    <row r="71" spans="14:34" x14ac:dyDescent="0.25">
      <c r="N71" s="131"/>
    </row>
  </sheetData>
  <mergeCells count="387">
    <mergeCell ref="AE63:AF63"/>
    <mergeCell ref="AE2:AF2"/>
    <mergeCell ref="A40:A41"/>
    <mergeCell ref="B40:B41"/>
    <mergeCell ref="A42:A43"/>
    <mergeCell ref="B42:B43"/>
    <mergeCell ref="AG40:AG41"/>
    <mergeCell ref="AH40:AH41"/>
    <mergeCell ref="AH42:AH43"/>
    <mergeCell ref="AG42:AG43"/>
    <mergeCell ref="AG28:AG29"/>
    <mergeCell ref="AH28:AH29"/>
    <mergeCell ref="AG26:AG27"/>
    <mergeCell ref="AH26:AH27"/>
    <mergeCell ref="AG34:AG35"/>
    <mergeCell ref="AH34:AH35"/>
    <mergeCell ref="AG36:AG37"/>
    <mergeCell ref="AH36:AH37"/>
    <mergeCell ref="AG38:AG39"/>
    <mergeCell ref="AH38:AH39"/>
    <mergeCell ref="AC2:AD2"/>
    <mergeCell ref="AC63:AD63"/>
    <mergeCell ref="D44:D45"/>
    <mergeCell ref="AH49:AH50"/>
    <mergeCell ref="E1:U1"/>
    <mergeCell ref="B1:D1"/>
    <mergeCell ref="AA2:AB2"/>
    <mergeCell ref="AB51:AB52"/>
    <mergeCell ref="AA55:AB55"/>
    <mergeCell ref="AA63:AB63"/>
    <mergeCell ref="AG49:AG50"/>
    <mergeCell ref="G30:G31"/>
    <mergeCell ref="G46:G47"/>
    <mergeCell ref="H30:H31"/>
    <mergeCell ref="S55:T55"/>
    <mergeCell ref="U55:V55"/>
    <mergeCell ref="E55:F55"/>
    <mergeCell ref="G55:H55"/>
    <mergeCell ref="AG16:AG17"/>
    <mergeCell ref="AG22:AG23"/>
    <mergeCell ref="K44:K45"/>
    <mergeCell ref="L44:L45"/>
    <mergeCell ref="M44:M45"/>
    <mergeCell ref="O44:O45"/>
    <mergeCell ref="J10:J11"/>
    <mergeCell ref="K10:K11"/>
    <mergeCell ref="B56:B62"/>
    <mergeCell ref="C44:C45"/>
    <mergeCell ref="Y2:Z2"/>
    <mergeCell ref="Z51:Z52"/>
    <mergeCell ref="Y55:Z55"/>
    <mergeCell ref="Y63:Z63"/>
    <mergeCell ref="C2:D2"/>
    <mergeCell ref="C4:C5"/>
    <mergeCell ref="D4:D5"/>
    <mergeCell ref="C6:C7"/>
    <mergeCell ref="D6:D7"/>
    <mergeCell ref="C8:C9"/>
    <mergeCell ref="D8:D9"/>
    <mergeCell ref="C10:C11"/>
    <mergeCell ref="D10:D11"/>
    <mergeCell ref="C12:C13"/>
    <mergeCell ref="D12:D13"/>
    <mergeCell ref="C14:C15"/>
    <mergeCell ref="C46:C47"/>
    <mergeCell ref="D46:D47"/>
    <mergeCell ref="E30:E31"/>
    <mergeCell ref="F30:F31"/>
    <mergeCell ref="C63:D63"/>
    <mergeCell ref="U63:V63"/>
    <mergeCell ref="L22:L23"/>
    <mergeCell ref="M22:M23"/>
    <mergeCell ref="AG55:AG61"/>
    <mergeCell ref="AH55:AH61"/>
    <mergeCell ref="C22:C23"/>
    <mergeCell ref="D22:D23"/>
    <mergeCell ref="C30:C31"/>
    <mergeCell ref="D30:D31"/>
    <mergeCell ref="C16:C17"/>
    <mergeCell ref="D16:D17"/>
    <mergeCell ref="C55:D55"/>
    <mergeCell ref="AG32:AG33"/>
    <mergeCell ref="AH32:AH33"/>
    <mergeCell ref="AG24:AG25"/>
    <mergeCell ref="AH24:AH25"/>
    <mergeCell ref="AH22:AH23"/>
    <mergeCell ref="J22:J23"/>
    <mergeCell ref="K22:K23"/>
    <mergeCell ref="AG30:AG31"/>
    <mergeCell ref="AH30:AH31"/>
    <mergeCell ref="S30:S31"/>
    <mergeCell ref="L30:L31"/>
    <mergeCell ref="M30:M31"/>
    <mergeCell ref="N30:N31"/>
    <mergeCell ref="O30:O31"/>
    <mergeCell ref="P30:P31"/>
    <mergeCell ref="AG63:AH63"/>
    <mergeCell ref="G63:H63"/>
    <mergeCell ref="I63:J63"/>
    <mergeCell ref="K63:L63"/>
    <mergeCell ref="M63:N63"/>
    <mergeCell ref="O63:P63"/>
    <mergeCell ref="Q55:R55"/>
    <mergeCell ref="E63:F63"/>
    <mergeCell ref="F46:F47"/>
    <mergeCell ref="Q63:R63"/>
    <mergeCell ref="S63:T63"/>
    <mergeCell ref="I55:J55"/>
    <mergeCell ref="K55:L55"/>
    <mergeCell ref="M55:N55"/>
    <mergeCell ref="O55:P55"/>
    <mergeCell ref="Q51:Q52"/>
    <mergeCell ref="R51:R52"/>
    <mergeCell ref="T51:T52"/>
    <mergeCell ref="V51:V52"/>
    <mergeCell ref="AG51:AG52"/>
    <mergeCell ref="AH51:AH52"/>
    <mergeCell ref="P51:P52"/>
    <mergeCell ref="AH46:AH47"/>
    <mergeCell ref="Q46:Q47"/>
    <mergeCell ref="P16:P17"/>
    <mergeCell ref="P22:P23"/>
    <mergeCell ref="N18:N19"/>
    <mergeCell ref="O18:O19"/>
    <mergeCell ref="P18:P19"/>
    <mergeCell ref="N22:N23"/>
    <mergeCell ref="O22:O23"/>
    <mergeCell ref="AG14:AG15"/>
    <mergeCell ref="T18:T19"/>
    <mergeCell ref="Q16:Q17"/>
    <mergeCell ref="R16:R17"/>
    <mergeCell ref="T16:T17"/>
    <mergeCell ref="N16:N17"/>
    <mergeCell ref="O16:O17"/>
    <mergeCell ref="R22:R23"/>
    <mergeCell ref="Q22:Q23"/>
    <mergeCell ref="Q18:Q19"/>
    <mergeCell ref="R18:R19"/>
    <mergeCell ref="R10:R11"/>
    <mergeCell ref="AG10:AG11"/>
    <mergeCell ref="AH10:AH11"/>
    <mergeCell ref="P10:P11"/>
    <mergeCell ref="D14:D15"/>
    <mergeCell ref="R14:R15"/>
    <mergeCell ref="P14:P15"/>
    <mergeCell ref="Q14:Q15"/>
    <mergeCell ref="I14:I15"/>
    <mergeCell ref="L14:L15"/>
    <mergeCell ref="L10:L11"/>
    <mergeCell ref="M10:M11"/>
    <mergeCell ref="N10:N11"/>
    <mergeCell ref="O10:O11"/>
    <mergeCell ref="M14:M15"/>
    <mergeCell ref="N12:N13"/>
    <mergeCell ref="A8:A9"/>
    <mergeCell ref="B8:B9"/>
    <mergeCell ref="E8:E9"/>
    <mergeCell ref="F8:F9"/>
    <mergeCell ref="G8:G9"/>
    <mergeCell ref="H8:H9"/>
    <mergeCell ref="I10:I11"/>
    <mergeCell ref="A14:A15"/>
    <mergeCell ref="B18:B19"/>
    <mergeCell ref="E18:E19"/>
    <mergeCell ref="F18:F19"/>
    <mergeCell ref="G18:G19"/>
    <mergeCell ref="H18:H19"/>
    <mergeCell ref="A12:A13"/>
    <mergeCell ref="I18:I19"/>
    <mergeCell ref="A10:A11"/>
    <mergeCell ref="B10:B11"/>
    <mergeCell ref="E10:E11"/>
    <mergeCell ref="F10:F11"/>
    <mergeCell ref="G10:G11"/>
    <mergeCell ref="H10:H11"/>
    <mergeCell ref="H12:H13"/>
    <mergeCell ref="I8:I9"/>
    <mergeCell ref="J8:J9"/>
    <mergeCell ref="K8:K9"/>
    <mergeCell ref="E44:E45"/>
    <mergeCell ref="F44:F45"/>
    <mergeCell ref="G44:G45"/>
    <mergeCell ref="H44:H45"/>
    <mergeCell ref="I44:I45"/>
    <mergeCell ref="J44:J45"/>
    <mergeCell ref="J14:J15"/>
    <mergeCell ref="K12:K13"/>
    <mergeCell ref="J30:J31"/>
    <mergeCell ref="K30:K31"/>
    <mergeCell ref="J16:J17"/>
    <mergeCell ref="K16:K17"/>
    <mergeCell ref="A4:A5"/>
    <mergeCell ref="B4:B5"/>
    <mergeCell ref="E4:E5"/>
    <mergeCell ref="F4:F5"/>
    <mergeCell ref="G4:G5"/>
    <mergeCell ref="H4:H5"/>
    <mergeCell ref="I4:I5"/>
    <mergeCell ref="J4:J5"/>
    <mergeCell ref="A6:A7"/>
    <mergeCell ref="B6:B7"/>
    <mergeCell ref="E6:E7"/>
    <mergeCell ref="F6:F7"/>
    <mergeCell ref="G6:G7"/>
    <mergeCell ref="H6:H7"/>
    <mergeCell ref="I6:I7"/>
    <mergeCell ref="J6:J7"/>
    <mergeCell ref="AH16:AH17"/>
    <mergeCell ref="AG18:AG19"/>
    <mergeCell ref="AH20:AH21"/>
    <mergeCell ref="AG20:AG21"/>
    <mergeCell ref="K4:K5"/>
    <mergeCell ref="L4:L5"/>
    <mergeCell ref="M4:M5"/>
    <mergeCell ref="N4:N5"/>
    <mergeCell ref="O4:O5"/>
    <mergeCell ref="P4:P5"/>
    <mergeCell ref="Q4:Q5"/>
    <mergeCell ref="O6:O7"/>
    <mergeCell ref="P6:P7"/>
    <mergeCell ref="Q6:Q7"/>
    <mergeCell ref="R6:R7"/>
    <mergeCell ref="AG6:AG7"/>
    <mergeCell ref="AH6:AH7"/>
    <mergeCell ref="K6:K7"/>
    <mergeCell ref="AH14:AH15"/>
    <mergeCell ref="O14:O15"/>
    <mergeCell ref="AG12:AG13"/>
    <mergeCell ref="L12:L13"/>
    <mergeCell ref="M12:M13"/>
    <mergeCell ref="Q10:Q11"/>
    <mergeCell ref="A18:A19"/>
    <mergeCell ref="A51:A52"/>
    <mergeCell ref="A22:A23"/>
    <mergeCell ref="A20:A21"/>
    <mergeCell ref="A16:A17"/>
    <mergeCell ref="O20:O21"/>
    <mergeCell ref="B20:B21"/>
    <mergeCell ref="E20:E21"/>
    <mergeCell ref="J51:J52"/>
    <mergeCell ref="K51:K52"/>
    <mergeCell ref="L51:L52"/>
    <mergeCell ref="J18:J19"/>
    <mergeCell ref="K18:K19"/>
    <mergeCell ref="L18:L19"/>
    <mergeCell ref="B16:B17"/>
    <mergeCell ref="E16:E17"/>
    <mergeCell ref="F16:F17"/>
    <mergeCell ref="G16:G17"/>
    <mergeCell ref="H16:H17"/>
    <mergeCell ref="I16:I17"/>
    <mergeCell ref="F20:F21"/>
    <mergeCell ref="G20:G21"/>
    <mergeCell ref="E46:E47"/>
    <mergeCell ref="I20:I21"/>
    <mergeCell ref="R46:R47"/>
    <mergeCell ref="AG46:AG47"/>
    <mergeCell ref="P46:P47"/>
    <mergeCell ref="R44:R45"/>
    <mergeCell ref="AG44:AG45"/>
    <mergeCell ref="AH44:AH45"/>
    <mergeCell ref="AH18:AH19"/>
    <mergeCell ref="Q44:Q45"/>
    <mergeCell ref="N44:N45"/>
    <mergeCell ref="P20:P21"/>
    <mergeCell ref="Q20:Q21"/>
    <mergeCell ref="R20:R21"/>
    <mergeCell ref="T20:T21"/>
    <mergeCell ref="S20:S21"/>
    <mergeCell ref="P44:P45"/>
    <mergeCell ref="R30:R31"/>
    <mergeCell ref="T30:T31"/>
    <mergeCell ref="Q30:Q31"/>
    <mergeCell ref="I30:I31"/>
    <mergeCell ref="M51:M52"/>
    <mergeCell ref="N51:N52"/>
    <mergeCell ref="O51:O52"/>
    <mergeCell ref="L20:L21"/>
    <mergeCell ref="M20:M21"/>
    <mergeCell ref="N20:N21"/>
    <mergeCell ref="B51:B52"/>
    <mergeCell ref="E51:E52"/>
    <mergeCell ref="F51:F52"/>
    <mergeCell ref="G51:G52"/>
    <mergeCell ref="H51:H52"/>
    <mergeCell ref="I51:I52"/>
    <mergeCell ref="H20:H21"/>
    <mergeCell ref="C51:C52"/>
    <mergeCell ref="D51:D52"/>
    <mergeCell ref="C20:C21"/>
    <mergeCell ref="D20:D21"/>
    <mergeCell ref="N46:N47"/>
    <mergeCell ref="O46:O47"/>
    <mergeCell ref="K46:K47"/>
    <mergeCell ref="L46:L47"/>
    <mergeCell ref="M46:M47"/>
    <mergeCell ref="B38:B39"/>
    <mergeCell ref="B12:B13"/>
    <mergeCell ref="E12:E13"/>
    <mergeCell ref="F12:F13"/>
    <mergeCell ref="G12:G13"/>
    <mergeCell ref="N14:N15"/>
    <mergeCell ref="B22:B23"/>
    <mergeCell ref="E22:E23"/>
    <mergeCell ref="F22:F23"/>
    <mergeCell ref="G22:G23"/>
    <mergeCell ref="H22:H23"/>
    <mergeCell ref="I22:I23"/>
    <mergeCell ref="B14:B15"/>
    <mergeCell ref="E14:E15"/>
    <mergeCell ref="F14:F15"/>
    <mergeCell ref="G14:G15"/>
    <mergeCell ref="H14:H15"/>
    <mergeCell ref="M18:M19"/>
    <mergeCell ref="K14:K15"/>
    <mergeCell ref="C18:C19"/>
    <mergeCell ref="D18:D19"/>
    <mergeCell ref="J20:J21"/>
    <mergeCell ref="K20:K21"/>
    <mergeCell ref="L16:L17"/>
    <mergeCell ref="M16:M17"/>
    <mergeCell ref="AG2:AG3"/>
    <mergeCell ref="AH2:AH3"/>
    <mergeCell ref="V1:AH1"/>
    <mergeCell ref="AH12:AH13"/>
    <mergeCell ref="O12:O13"/>
    <mergeCell ref="P12:P13"/>
    <mergeCell ref="Q12:Q13"/>
    <mergeCell ref="R12:R13"/>
    <mergeCell ref="L6:L7"/>
    <mergeCell ref="M6:M7"/>
    <mergeCell ref="N6:N7"/>
    <mergeCell ref="O8:O9"/>
    <mergeCell ref="L8:L9"/>
    <mergeCell ref="M8:M9"/>
    <mergeCell ref="N8:N9"/>
    <mergeCell ref="R4:R5"/>
    <mergeCell ref="AG4:AG5"/>
    <mergeCell ref="AH4:AH5"/>
    <mergeCell ref="AG8:AG9"/>
    <mergeCell ref="AH8:AH9"/>
    <mergeCell ref="P8:P9"/>
    <mergeCell ref="Q8:Q9"/>
    <mergeCell ref="R8:R9"/>
    <mergeCell ref="T8:T9"/>
    <mergeCell ref="W2:X2"/>
    <mergeCell ref="X51:X52"/>
    <mergeCell ref="W55:X55"/>
    <mergeCell ref="W63:X63"/>
    <mergeCell ref="U16:V16"/>
    <mergeCell ref="B49:B50"/>
    <mergeCell ref="B28:B29"/>
    <mergeCell ref="B24:B25"/>
    <mergeCell ref="B2:B3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T12:T13"/>
    <mergeCell ref="I12:I13"/>
    <mergeCell ref="J12:J13"/>
    <mergeCell ref="H46:H47"/>
    <mergeCell ref="I46:I47"/>
    <mergeCell ref="J46:J47"/>
    <mergeCell ref="A38:A39"/>
    <mergeCell ref="A34:A35"/>
    <mergeCell ref="B34:B35"/>
    <mergeCell ref="A36:A37"/>
    <mergeCell ref="B36:B37"/>
    <mergeCell ref="A49:A50"/>
    <mergeCell ref="A28:A29"/>
    <mergeCell ref="A24:A25"/>
    <mergeCell ref="B46:B47"/>
    <mergeCell ref="A44:A45"/>
    <mergeCell ref="B44:B45"/>
    <mergeCell ref="A26:A27"/>
    <mergeCell ref="B26:B27"/>
    <mergeCell ref="A32:A33"/>
    <mergeCell ref="B32:B33"/>
    <mergeCell ref="A46:A47"/>
    <mergeCell ref="A30:A31"/>
    <mergeCell ref="B30:B31"/>
  </mergeCells>
  <printOptions horizontalCentered="1" verticalCentered="1"/>
  <pageMargins left="0" right="0" top="0" bottom="0" header="0" footer="0"/>
  <pageSetup paperSize="8"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nb formations et vs dès 2008</vt:lpstr>
      <vt:lpstr>'nb formations et vs dès 2008'!Impression_des_titres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c.marchal</dc:creator>
  <cp:lastModifiedBy>Katarina HO VAN BA</cp:lastModifiedBy>
  <cp:lastPrinted>2021-07-01T09:15:51Z</cp:lastPrinted>
  <dcterms:created xsi:type="dcterms:W3CDTF">2016-09-08T14:41:27Z</dcterms:created>
  <dcterms:modified xsi:type="dcterms:W3CDTF">2023-09-06T14:26:08Z</dcterms:modified>
</cp:coreProperties>
</file>